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ja\Desktop\"/>
    </mc:Choice>
  </mc:AlternateContent>
  <bookViews>
    <workbookView xWindow="0" yWindow="0" windowWidth="20490" windowHeight="8445"/>
  </bookViews>
  <sheets>
    <sheet name="Eingabe" sheetId="1" r:id="rId1"/>
    <sheet name="Materiallist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2" l="1"/>
  <c r="G9" i="1" l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8" i="1" a="1"/>
  <c r="G8" i="1" s="1"/>
  <c r="H20" i="2"/>
  <c r="H21" i="2"/>
  <c r="H22" i="2"/>
  <c r="H23" i="2"/>
  <c r="H24" i="2"/>
  <c r="H25" i="2"/>
  <c r="H26" i="2"/>
  <c r="H27" i="2"/>
  <c r="H28" i="2"/>
  <c r="H29" i="2"/>
  <c r="D46" i="2"/>
  <c r="D47" i="2"/>
  <c r="D48" i="2"/>
  <c r="D49" i="2"/>
  <c r="D50" i="2"/>
  <c r="D51" i="2"/>
  <c r="D52" i="2"/>
  <c r="D53" i="2"/>
  <c r="D44" i="2"/>
  <c r="D32" i="2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7" i="1"/>
  <c r="D43" i="2"/>
  <c r="H9" i="2" l="1"/>
  <c r="H10" i="2"/>
  <c r="H11" i="2"/>
  <c r="H12" i="2"/>
  <c r="H13" i="2"/>
  <c r="H14" i="2"/>
  <c r="H15" i="2"/>
  <c r="H16" i="2"/>
  <c r="H17" i="2"/>
  <c r="H18" i="2"/>
  <c r="H19" i="2"/>
  <c r="H8" i="2"/>
  <c r="D38" i="2"/>
  <c r="D8" i="2"/>
  <c r="D34" i="2"/>
  <c r="D37" i="2"/>
  <c r="D15" i="2"/>
  <c r="D23" i="2"/>
  <c r="D19" i="2"/>
  <c r="D41" i="2"/>
  <c r="D30" i="2"/>
  <c r="D26" i="2"/>
  <c r="D40" i="2"/>
  <c r="D22" i="2"/>
  <c r="D18" i="2"/>
  <c r="D29" i="2"/>
  <c r="D39" i="2"/>
  <c r="D36" i="2"/>
  <c r="D28" i="2"/>
  <c r="D24" i="2"/>
  <c r="D17" i="2"/>
  <c r="D35" i="2"/>
  <c r="D21" i="2"/>
  <c r="D16" i="2"/>
  <c r="D27" i="2"/>
  <c r="D33" i="2"/>
  <c r="D14" i="2"/>
  <c r="D25" i="2"/>
  <c r="D13" i="2"/>
  <c r="D31" i="2"/>
  <c r="D11" i="2"/>
  <c r="D10" i="2"/>
  <c r="D9" i="2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H12" i="1"/>
  <c r="H13" i="1"/>
  <c r="H14" i="1"/>
  <c r="H15" i="1"/>
  <c r="H16" i="1"/>
  <c r="H17" i="1"/>
  <c r="H18" i="1"/>
  <c r="H19" i="1"/>
  <c r="H20" i="1"/>
  <c r="H21" i="1"/>
  <c r="H22" i="1"/>
  <c r="H28" i="1" l="1"/>
  <c r="H27" i="1"/>
  <c r="H11" i="1"/>
  <c r="H9" i="1"/>
  <c r="H10" i="1"/>
  <c r="F8" i="1"/>
  <c r="H42" i="1" l="1"/>
  <c r="H8" i="1"/>
  <c r="H23" i="1" s="1"/>
  <c r="C2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<sst xmlns="http://schemas.openxmlformats.org/spreadsheetml/2006/main" count="123" uniqueCount="58">
  <si>
    <t>Platten</t>
  </si>
  <si>
    <t>Länge [mm]</t>
  </si>
  <si>
    <t>Breite [mm]</t>
  </si>
  <si>
    <t>Material</t>
  </si>
  <si>
    <t>Vollholz</t>
  </si>
  <si>
    <t>Holzart</t>
  </si>
  <si>
    <t>Gesamtpreis</t>
  </si>
  <si>
    <t>Σ</t>
  </si>
  <si>
    <t>€</t>
  </si>
  <si>
    <t>Materialliste</t>
  </si>
  <si>
    <t>Artikelbezeichnung</t>
  </si>
  <si>
    <t>Plattenmaß</t>
  </si>
  <si>
    <t>Preis/m²</t>
  </si>
  <si>
    <t>Flugzeugsperrholz</t>
  </si>
  <si>
    <t>1550/1550</t>
  </si>
  <si>
    <t>Pappelsperrholz</t>
  </si>
  <si>
    <t>2550/1750</t>
  </si>
  <si>
    <t>Multiplex Birke</t>
  </si>
  <si>
    <t>2500/1250</t>
  </si>
  <si>
    <t>MDF Analog</t>
  </si>
  <si>
    <t>2850/2100</t>
  </si>
  <si>
    <t>MDF ultra light</t>
  </si>
  <si>
    <t>3050/1220</t>
  </si>
  <si>
    <t>MDF schwarz</t>
  </si>
  <si>
    <t>2620/2070</t>
  </si>
  <si>
    <t xml:space="preserve">Tischlerplatte </t>
  </si>
  <si>
    <t>1250/2500</t>
  </si>
  <si>
    <t>Materialdicke in [mm]</t>
  </si>
  <si>
    <t>Art</t>
  </si>
  <si>
    <t>Nussbaum</t>
  </si>
  <si>
    <t>Esche</t>
  </si>
  <si>
    <t>Schälfurnier Birke</t>
  </si>
  <si>
    <t>Preis/m3</t>
  </si>
  <si>
    <t>Kirsche</t>
  </si>
  <si>
    <t>Elsbeere</t>
  </si>
  <si>
    <t>Birne</t>
  </si>
  <si>
    <t>Eiche</t>
  </si>
  <si>
    <t>Ahorn</t>
  </si>
  <si>
    <t>Linde</t>
  </si>
  <si>
    <t>Anzahl</t>
  </si>
  <si>
    <t>Stärke[mm]</t>
  </si>
  <si>
    <t>Datum</t>
  </si>
  <si>
    <t>Name, Vorname</t>
  </si>
  <si>
    <t>Stärke</t>
  </si>
  <si>
    <t xml:space="preserve">Birke </t>
  </si>
  <si>
    <t>Buche</t>
  </si>
  <si>
    <t>Erle</t>
  </si>
  <si>
    <t>Kiefer</t>
  </si>
  <si>
    <t>Nettopreis</t>
  </si>
  <si>
    <t>Theoretischer Preis</t>
  </si>
  <si>
    <t>Fertigstellen bis zum</t>
  </si>
  <si>
    <t>Stärke [mm]</t>
  </si>
  <si>
    <t>Materialbestellung</t>
  </si>
  <si>
    <t>Matrikelnr. (opt.)</t>
  </si>
  <si>
    <t>Telefon (opt.)</t>
  </si>
  <si>
    <t>Bestellwert</t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</si>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</sst>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\ _€_-;\-* #,##0.0000\ _€_-;_-* &quot;-&quot;??\ _€_-;_-@_-"/>
    <numFmt numFmtId="166" formatCode="0.000"/>
  </numFmts>
  <fonts count="32">
    <font>
      <sz val="12"/>
      <color theme="1"/>
      <name val="Arial Nova Cond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 Nova Cond"/>
      <family val="2"/>
    </font>
    <font>
      <b/>
      <sz val="16"/>
      <color theme="1"/>
      <name val="Arial Nova Cond"/>
      <family val="2"/>
    </font>
    <font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0000"/>
      <name val="Arial Nova Cond"/>
      <family val="2"/>
    </font>
    <font>
      <sz val="11"/>
      <color theme="1"/>
      <name val="Calibri"/>
      <family val="2"/>
      <scheme val="minor"/>
    </font>
    <font>
      <sz val="8"/>
      <name val="Arial Nova Cond"/>
      <family val="2"/>
    </font>
    <font>
      <sz val="12"/>
      <color theme="1"/>
      <name val="Arial Nova Con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 Nova Cond"/>
      <family val="2"/>
    </font>
    <font>
      <b/>
      <u val="double"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20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0" fillId="0" borderId="0" xfId="0" applyNumberFormat="1"/>
    <xf numFmtId="6" fontId="0" fillId="0" borderId="0" xfId="0" applyNumberFormat="1"/>
    <xf numFmtId="8" fontId="0" fillId="0" borderId="0" xfId="0" applyNumberFormat="1"/>
    <xf numFmtId="0" fontId="9" fillId="0" borderId="6" xfId="0" applyFont="1" applyBorder="1"/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164" fontId="0" fillId="0" borderId="0" xfId="0" applyNumberFormat="1"/>
    <xf numFmtId="44" fontId="0" fillId="0" borderId="0" xfId="1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44" fontId="9" fillId="0" borderId="0" xfId="1" applyFont="1"/>
    <xf numFmtId="44" fontId="0" fillId="0" borderId="0" xfId="1" applyFont="1"/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8" fontId="22" fillId="0" borderId="6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6" fontId="22" fillId="0" borderId="6" xfId="0" applyNumberFormat="1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44" fontId="9" fillId="0" borderId="6" xfId="1" applyFont="1" applyBorder="1" applyAlignment="1">
      <alignment horizontal="center" vertical="center"/>
    </xf>
    <xf numFmtId="8" fontId="22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44" fontId="9" fillId="0" borderId="0" xfId="1" applyFont="1" applyBorder="1"/>
    <xf numFmtId="164" fontId="8" fillId="0" borderId="9" xfId="0" applyNumberFormat="1" applyFont="1" applyBorder="1" applyAlignment="1">
      <alignment horizontal="center" vertical="center" wrapText="1"/>
    </xf>
    <xf numFmtId="8" fontId="22" fillId="0" borderId="8" xfId="0" applyNumberFormat="1" applyFont="1" applyBorder="1" applyAlignment="1">
      <alignment horizontal="center" vertical="center" wrapText="1"/>
    </xf>
    <xf numFmtId="8" fontId="9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2" fillId="0" borderId="6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15" fillId="0" borderId="12" xfId="1" applyFont="1" applyBorder="1" applyAlignment="1">
      <alignment horizontal="center" vertical="center" wrapText="1"/>
    </xf>
    <xf numFmtId="44" fontId="9" fillId="0" borderId="9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2" applyNumberFormat="1" applyFont="1"/>
    <xf numFmtId="165" fontId="0" fillId="0" borderId="0" xfId="2" applyNumberFormat="1" applyFont="1"/>
    <xf numFmtId="166" fontId="19" fillId="0" borderId="0" xfId="0" applyNumberFormat="1" applyFont="1"/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65" fontId="26" fillId="2" borderId="6" xfId="2" applyNumberFormat="1" applyFont="1" applyFill="1" applyBorder="1" applyAlignment="1">
      <alignment horizontal="center" vertical="center"/>
    </xf>
    <xf numFmtId="44" fontId="26" fillId="0" borderId="6" xfId="1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26" fillId="3" borderId="6" xfId="0" applyFont="1" applyFill="1" applyBorder="1" applyAlignment="1" applyProtection="1">
      <alignment horizontal="center"/>
      <protection locked="0"/>
    </xf>
    <xf numFmtId="0" fontId="26" fillId="3" borderId="6" xfId="0" applyFont="1" applyFill="1" applyBorder="1" applyProtection="1">
      <protection locked="0"/>
    </xf>
    <xf numFmtId="43" fontId="26" fillId="2" borderId="6" xfId="2" applyFont="1" applyFill="1" applyBorder="1"/>
    <xf numFmtId="44" fontId="26" fillId="2" borderId="6" xfId="1" applyFont="1" applyFill="1" applyBorder="1"/>
    <xf numFmtId="164" fontId="26" fillId="2" borderId="6" xfId="0" applyNumberFormat="1" applyFont="1" applyFill="1" applyBorder="1"/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6" fillId="0" borderId="0" xfId="0" applyFont="1" applyAlignment="1">
      <alignment horizontal="center"/>
    </xf>
    <xf numFmtId="165" fontId="26" fillId="0" borderId="0" xfId="2" applyNumberFormat="1" applyFont="1" applyAlignment="1">
      <alignment horizontal="center"/>
    </xf>
    <xf numFmtId="44" fontId="26" fillId="0" borderId="5" xfId="1" applyFont="1" applyBorder="1" applyAlignment="1">
      <alignment horizontal="center"/>
    </xf>
    <xf numFmtId="164" fontId="26" fillId="0" borderId="5" xfId="0" applyNumberFormat="1" applyFont="1" applyBorder="1"/>
    <xf numFmtId="0" fontId="28" fillId="0" borderId="0" xfId="0" applyFont="1" applyAlignment="1">
      <alignment horizontal="center"/>
    </xf>
    <xf numFmtId="165" fontId="26" fillId="0" borderId="0" xfId="2" applyNumberFormat="1" applyFont="1"/>
    <xf numFmtId="44" fontId="26" fillId="0" borderId="0" xfId="1" applyFont="1"/>
    <xf numFmtId="164" fontId="26" fillId="0" borderId="0" xfId="0" applyNumberFormat="1" applyFont="1"/>
    <xf numFmtId="0" fontId="26" fillId="3" borderId="10" xfId="0" applyFont="1" applyFill="1" applyBorder="1" applyAlignment="1" applyProtection="1">
      <alignment horizontal="center" vertical="center"/>
      <protection locked="0"/>
    </xf>
    <xf numFmtId="44" fontId="26" fillId="0" borderId="6" xfId="1" applyFont="1" applyBorder="1"/>
    <xf numFmtId="164" fontId="26" fillId="0" borderId="6" xfId="0" applyNumberFormat="1" applyFont="1" applyBorder="1"/>
    <xf numFmtId="0" fontId="25" fillId="3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65" fontId="26" fillId="0" borderId="6" xfId="2" applyNumberFormat="1" applyFont="1" applyBorder="1"/>
    <xf numFmtId="0" fontId="1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0" fillId="0" borderId="6" xfId="0" applyBorder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 vertical="top"/>
    </xf>
    <xf numFmtId="0" fontId="0" fillId="0" borderId="0" xfId="0"/>
    <xf numFmtId="0" fontId="0" fillId="0" borderId="2" xfId="0" applyBorder="1"/>
    <xf numFmtId="0" fontId="4" fillId="0" borderId="6" xfId="0" applyFont="1" applyBorder="1"/>
    <xf numFmtId="0" fontId="2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14" fontId="9" fillId="0" borderId="6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9" fillId="0" borderId="6" xfId="0" applyFont="1" applyBorder="1" applyProtection="1">
      <protection locked="0"/>
    </xf>
    <xf numFmtId="2" fontId="20" fillId="0" borderId="0" xfId="0" applyNumberFormat="1" applyFont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6" fillId="0" borderId="6" xfId="0" applyFont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Komma" xfId="2" builtinId="3"/>
    <cellStyle name="Standard" xfId="0" builtinId="0"/>
    <cellStyle name="Währung" xfId="1" builtinId="4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.00\ [$€-407]_-;\-* #,##0.00\ [$€-407]_-;_-* &quot;-&quot;??\ [$€-407]_-;_-@_-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2" formatCode="#,##0.00\ &quot;€&quot;;[Red]\-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.00\ [$€-407]_-;\-* #,##0.00\ [$€-407]_-;_-* &quot;-&quot;??\ [$€-407]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G7:J29" totalsRowShown="0" headerRowDxfId="17" headerRowBorderDxfId="16" tableBorderDxfId="15" totalsRowBorderDxfId="14">
  <autoFilter ref="G7:J29"/>
  <sortState ref="G8:J24">
    <sortCondition ref="G7:G24"/>
  </sortState>
  <tableColumns count="4">
    <tableColumn id="1" name="Art" dataDxfId="13"/>
    <tableColumn id="2" name="Preis/m3" dataDxfId="12"/>
    <tableColumn id="4" name="Theoretischer Preis" dataDxfId="11"/>
    <tableColumn id="3" name="Nettopreis" dataDxfId="10" dataCellStyle="Währung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7:F53" totalsRowShown="0" headerRowDxfId="9" dataDxfId="7" headerRowBorderDxfId="8" tableBorderDxfId="6">
  <autoFilter ref="A7:F53"/>
  <sortState ref="A8:F45">
    <sortCondition ref="A7:A45"/>
  </sortState>
  <tableColumns count="6">
    <tableColumn id="1" name="Artikelbezeichnung" dataDxfId="5"/>
    <tableColumn id="2" name="Stärke [mm]" dataDxfId="4"/>
    <tableColumn id="3" name="Plattenmaß" dataDxfId="3"/>
    <tableColumn id="4" name="Preis/m²" dataDxfId="2"/>
    <tableColumn id="7" name="Theoretischer Preis" dataDxfId="1"/>
    <tableColumn id="5" name="Nettoprei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89" zoomScaleNormal="89" workbookViewId="0">
      <selection activeCell="G2" sqref="G2:H2"/>
    </sheetView>
  </sheetViews>
  <sheetFormatPr baseColWidth="10" defaultRowHeight="15"/>
  <cols>
    <col min="1" max="1" width="14" customWidth="1"/>
    <col min="2" max="2" width="5.5546875" style="56" customWidth="1"/>
    <col min="3" max="3" width="10" style="56" customWidth="1"/>
    <col min="4" max="4" width="8.21875" customWidth="1"/>
    <col min="5" max="5" width="8.33203125" customWidth="1"/>
    <col min="6" max="6" width="8.6640625" style="63" customWidth="1"/>
    <col min="7" max="7" width="9.88671875" style="29" customWidth="1"/>
    <col min="8" max="8" width="9.77734375" style="25" customWidth="1"/>
    <col min="9" max="9" width="4.77734375" customWidth="1"/>
    <col min="10" max="10" width="11" customWidth="1"/>
    <col min="11" max="11" width="6.44140625" customWidth="1"/>
    <col min="12" max="12" width="10.6640625" customWidth="1"/>
    <col min="13" max="14" width="11.109375" customWidth="1"/>
    <col min="15" max="15" width="7" customWidth="1"/>
    <col min="16" max="16" width="8.109375" customWidth="1"/>
    <col min="17" max="17" width="10.33203125" customWidth="1"/>
  </cols>
  <sheetData>
    <row r="1" spans="1:20" ht="23.25">
      <c r="A1" s="103" t="s">
        <v>52</v>
      </c>
      <c r="B1" s="103"/>
      <c r="C1" s="104"/>
      <c r="D1" s="105"/>
      <c r="E1" s="99" t="s">
        <v>41</v>
      </c>
      <c r="F1" s="100"/>
      <c r="G1" s="109"/>
      <c r="H1" s="108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20.100000000000001" customHeight="1">
      <c r="A2" s="101" t="s">
        <v>6</v>
      </c>
      <c r="B2" s="102"/>
      <c r="C2" s="112">
        <f>IF(H23+H42=0,0,MROUND(SUM(H23,H42),0.05))</f>
        <v>0</v>
      </c>
      <c r="D2" s="114" t="s">
        <v>8</v>
      </c>
      <c r="E2" s="99" t="s">
        <v>42</v>
      </c>
      <c r="F2" s="100"/>
      <c r="G2" s="110"/>
      <c r="H2" s="108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5" customHeight="1" thickBot="1">
      <c r="A3" s="102"/>
      <c r="B3" s="102"/>
      <c r="C3" s="113"/>
      <c r="D3" s="115"/>
      <c r="E3" s="116" t="s">
        <v>53</v>
      </c>
      <c r="F3" s="100"/>
      <c r="G3" s="111"/>
      <c r="H3" s="108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6.5" customHeight="1" thickTop="1">
      <c r="A4" s="3"/>
      <c r="B4" s="4"/>
      <c r="C4" s="4"/>
      <c r="D4" s="3"/>
      <c r="E4" s="116" t="s">
        <v>54</v>
      </c>
      <c r="F4" s="100"/>
      <c r="G4" s="111"/>
      <c r="H4" s="108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8.75">
      <c r="A5" s="5" t="s">
        <v>0</v>
      </c>
      <c r="B5" s="4"/>
      <c r="C5" s="4"/>
      <c r="D5" s="3"/>
      <c r="E5" s="106" t="s">
        <v>50</v>
      </c>
      <c r="F5" s="100"/>
      <c r="G5" s="107"/>
      <c r="H5" s="108"/>
      <c r="I5" s="5"/>
      <c r="J5" s="5"/>
      <c r="K5" s="5"/>
      <c r="L5" s="5"/>
      <c r="M5" s="5"/>
      <c r="N5" s="5"/>
      <c r="O5" s="5"/>
      <c r="P5" s="5"/>
      <c r="Q5" s="5"/>
      <c r="R5" s="3"/>
      <c r="S5" s="3"/>
    </row>
    <row r="6" spans="1:20" ht="15.75" customHeight="1">
      <c r="A6" s="3"/>
      <c r="B6" s="4"/>
      <c r="C6" s="4"/>
      <c r="D6" s="3"/>
      <c r="E6" s="3"/>
      <c r="F6" s="62"/>
      <c r="G6" s="28"/>
      <c r="H6" s="24"/>
      <c r="I6" s="5"/>
      <c r="J6" s="5"/>
      <c r="K6" s="5"/>
      <c r="L6" s="5"/>
      <c r="M6" s="5"/>
      <c r="N6" s="5"/>
      <c r="O6" s="5"/>
      <c r="P6" s="5"/>
      <c r="Q6" s="5"/>
      <c r="R6" s="3"/>
      <c r="S6" s="3"/>
    </row>
    <row r="7" spans="1:20" ht="18.75">
      <c r="A7" s="65" t="s">
        <v>3</v>
      </c>
      <c r="B7" s="65" t="s">
        <v>43</v>
      </c>
      <c r="C7" s="65" t="s">
        <v>39</v>
      </c>
      <c r="D7" s="66" t="s">
        <v>2</v>
      </c>
      <c r="E7" s="66" t="s">
        <v>1</v>
      </c>
      <c r="F7" s="67" t="s">
        <v>56</v>
      </c>
      <c r="G7" s="68" t="s">
        <v>12</v>
      </c>
      <c r="H7" s="69" t="s">
        <v>55</v>
      </c>
      <c r="I7" s="3"/>
      <c r="J7" s="5"/>
      <c r="K7" s="5"/>
      <c r="L7" s="5"/>
      <c r="M7" s="5"/>
      <c r="N7" s="5"/>
      <c r="O7" s="5"/>
      <c r="P7" s="5"/>
      <c r="Q7" s="5"/>
      <c r="R7" s="5"/>
      <c r="S7" s="3"/>
      <c r="T7" s="3"/>
    </row>
    <row r="8" spans="1:20" ht="15.75" customHeight="1">
      <c r="A8" s="94"/>
      <c r="B8" s="95"/>
      <c r="C8" s="71"/>
      <c r="D8" s="72"/>
      <c r="E8" s="72"/>
      <c r="F8" s="73" t="str">
        <f t="shared" ref="F8:F21" si="0">IF(D8*E8=0,"",(D8*E8)/10^6)</f>
        <v/>
      </c>
      <c r="G8" s="74" t="str" cm="1">
        <f t="array" ref="G8">IF(B8&gt;0,VLOOKUP(A8&amp;B8,CHOOSE({1,2},Materialliste!$A$8:$A$167&amp;Materialliste!$B$8:$B$167,Materialliste!$D$8:$D$167),2,0),"")</f>
        <v/>
      </c>
      <c r="H8" s="75" t="str">
        <f t="shared" ref="H8:H22" si="1">IF(G8="","",F8*G8*C8)</f>
        <v/>
      </c>
      <c r="I8" s="3"/>
      <c r="J8" s="64"/>
      <c r="K8" s="5"/>
      <c r="L8" s="5"/>
      <c r="M8" s="5"/>
      <c r="N8" s="5"/>
      <c r="O8" s="5"/>
      <c r="P8" s="5"/>
      <c r="Q8" s="5"/>
      <c r="R8" s="5"/>
      <c r="S8" s="3"/>
      <c r="T8" s="3"/>
    </row>
    <row r="9" spans="1:20" ht="18.75">
      <c r="A9" s="70"/>
      <c r="B9" s="70"/>
      <c r="C9" s="71"/>
      <c r="D9" s="72"/>
      <c r="E9" s="72"/>
      <c r="F9" s="73" t="str">
        <f t="shared" si="0"/>
        <v/>
      </c>
      <c r="G9" s="74" t="str" cm="1">
        <f t="array" ref="G9">IF(B9&gt;0,VLOOKUP(A9&amp;B9,CHOOSE({1,2},Materialliste!$A$8:$A$167&amp;Materialliste!$B$8:$B$167,Materialliste!$D$8:$D$167),2,0),"")</f>
        <v/>
      </c>
      <c r="H9" s="75" t="str">
        <f t="shared" si="1"/>
        <v/>
      </c>
      <c r="I9" s="3"/>
      <c r="J9" s="5"/>
      <c r="K9" s="5"/>
      <c r="L9" s="5"/>
      <c r="M9" s="5"/>
      <c r="N9" s="5"/>
      <c r="O9" s="5"/>
      <c r="P9" s="5"/>
      <c r="Q9" s="5"/>
      <c r="R9" s="5"/>
      <c r="S9" s="3"/>
      <c r="T9" s="3"/>
    </row>
    <row r="10" spans="1:20" ht="18.75">
      <c r="A10" s="76"/>
      <c r="B10" s="70"/>
      <c r="C10" s="70"/>
      <c r="D10" s="72"/>
      <c r="E10" s="72"/>
      <c r="F10" s="73" t="str">
        <f t="shared" si="0"/>
        <v/>
      </c>
      <c r="G10" s="74" t="str" cm="1">
        <f t="array" ref="G10">IF(B10&gt;0,VLOOKUP(A10&amp;B10,CHOOSE({1,2},Materialliste!$A$8:$A$167&amp;Materialliste!$B$8:$B$167,Materialliste!$D$8:$D$167),2,0),"")</f>
        <v/>
      </c>
      <c r="H10" s="75" t="str">
        <f t="shared" si="1"/>
        <v/>
      </c>
      <c r="I10" s="3"/>
      <c r="J10" s="5"/>
      <c r="K10" s="5"/>
      <c r="L10" s="5"/>
      <c r="M10" s="5"/>
      <c r="N10" s="5"/>
      <c r="O10" s="5"/>
      <c r="P10" s="5"/>
      <c r="Q10" s="5"/>
      <c r="R10" s="5"/>
      <c r="S10" s="3"/>
      <c r="T10" s="3"/>
    </row>
    <row r="11" spans="1:20" ht="15" customHeight="1">
      <c r="A11" s="76"/>
      <c r="B11" s="71"/>
      <c r="C11" s="71"/>
      <c r="D11" s="72"/>
      <c r="E11" s="72"/>
      <c r="F11" s="73" t="str">
        <f t="shared" si="0"/>
        <v/>
      </c>
      <c r="G11" s="74" t="str" cm="1">
        <f t="array" ref="G11">IF(B11&gt;0,VLOOKUP(A11&amp;B11,CHOOSE({1,2},Materialliste!$A$8:$A$167&amp;Materialliste!$B$8:$B$167,Materialliste!$D$8:$D$167),2,0),"")</f>
        <v/>
      </c>
      <c r="H11" s="75" t="str">
        <f t="shared" si="1"/>
        <v/>
      </c>
      <c r="I11" s="3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</row>
    <row r="12" spans="1:20" ht="15.75" customHeight="1">
      <c r="A12" s="72"/>
      <c r="B12" s="71"/>
      <c r="C12" s="71"/>
      <c r="D12" s="72"/>
      <c r="E12" s="72"/>
      <c r="F12" s="73" t="str">
        <f t="shared" si="0"/>
        <v/>
      </c>
      <c r="G12" s="74" t="str" cm="1">
        <f t="array" ref="G12">IF(B12&gt;0,VLOOKUP(A12&amp;B12,CHOOSE({1,2},Materialliste!$A$8:$A$167&amp;Materialliste!$B$8:$B$167,Materialliste!$D$8:$D$167),2,0),"")</f>
        <v/>
      </c>
      <c r="H12" s="75" t="str">
        <f t="shared" si="1"/>
        <v/>
      </c>
      <c r="I12" s="3"/>
      <c r="J12" s="5"/>
      <c r="K12" s="5"/>
      <c r="L12" s="5"/>
      <c r="M12" s="5"/>
      <c r="N12" s="5"/>
      <c r="O12" s="5"/>
      <c r="P12" s="5"/>
      <c r="Q12" s="5"/>
      <c r="R12" s="5"/>
      <c r="S12" s="3"/>
      <c r="T12" s="3"/>
    </row>
    <row r="13" spans="1:20" ht="15.75" customHeight="1">
      <c r="A13" s="72"/>
      <c r="B13" s="71"/>
      <c r="C13" s="71"/>
      <c r="D13" s="72"/>
      <c r="E13" s="72"/>
      <c r="F13" s="73" t="str">
        <f t="shared" si="0"/>
        <v/>
      </c>
      <c r="G13" s="74" t="str" cm="1">
        <f t="array" ref="G13">IF(B13&gt;0,VLOOKUP(A13&amp;B13,CHOOSE({1,2},Materialliste!$A$8:$A$167&amp;Materialliste!$B$8:$B$167,Materialliste!$D$8:$D$167),2,0),"")</f>
        <v/>
      </c>
      <c r="H13" s="75" t="str">
        <f t="shared" si="1"/>
        <v/>
      </c>
      <c r="I13" s="3"/>
      <c r="J13" s="5"/>
      <c r="K13" s="5"/>
      <c r="L13" s="5"/>
      <c r="M13" s="5"/>
      <c r="N13" s="5"/>
      <c r="O13" s="5"/>
      <c r="P13" s="5"/>
      <c r="Q13" s="5"/>
      <c r="R13" s="5"/>
      <c r="S13" s="3"/>
      <c r="T13" s="3"/>
    </row>
    <row r="14" spans="1:20" ht="15.75" customHeight="1">
      <c r="A14" s="72"/>
      <c r="B14" s="71"/>
      <c r="C14" s="71"/>
      <c r="D14" s="72"/>
      <c r="E14" s="72"/>
      <c r="F14" s="73" t="str">
        <f t="shared" si="0"/>
        <v/>
      </c>
      <c r="G14" s="74" t="str" cm="1">
        <f t="array" ref="G14">IF(B14&gt;0,VLOOKUP(A14&amp;B14,CHOOSE({1,2},Materialliste!$A$8:$A$167&amp;Materialliste!$B$8:$B$167,Materialliste!$D$8:$D$167),2,0),"")</f>
        <v/>
      </c>
      <c r="H14" s="75" t="str">
        <f t="shared" si="1"/>
        <v/>
      </c>
      <c r="I14" s="3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</row>
    <row r="15" spans="1:20" ht="15.75" customHeight="1">
      <c r="A15" s="72"/>
      <c r="B15" s="71"/>
      <c r="C15" s="71"/>
      <c r="D15" s="72"/>
      <c r="E15" s="72"/>
      <c r="F15" s="73" t="str">
        <f t="shared" si="0"/>
        <v/>
      </c>
      <c r="G15" s="74" t="str" cm="1">
        <f t="array" ref="G15">IF(B15&gt;0,VLOOKUP(A15&amp;B15,CHOOSE({1,2},Materialliste!$A$8:$A$167&amp;Materialliste!$B$8:$B$167,Materialliste!$D$8:$D$167),2,0),"")</f>
        <v/>
      </c>
      <c r="H15" s="75" t="str">
        <f t="shared" si="1"/>
        <v/>
      </c>
      <c r="I15" s="3"/>
      <c r="J15" s="5"/>
      <c r="K15" s="5"/>
      <c r="L15" s="5"/>
      <c r="M15" s="5"/>
      <c r="N15" s="5"/>
      <c r="O15" s="5"/>
      <c r="P15" s="5"/>
      <c r="Q15" s="5"/>
      <c r="R15" s="5"/>
      <c r="S15" s="3"/>
      <c r="T15" s="3"/>
    </row>
    <row r="16" spans="1:20" ht="15.75" customHeight="1">
      <c r="A16" s="72"/>
      <c r="B16" s="71"/>
      <c r="C16" s="71"/>
      <c r="D16" s="72"/>
      <c r="E16" s="72"/>
      <c r="F16" s="73" t="str">
        <f t="shared" si="0"/>
        <v/>
      </c>
      <c r="G16" s="74" t="str" cm="1">
        <f t="array" ref="G16">IF(B16&gt;0,VLOOKUP(A16&amp;B16,CHOOSE({1,2},Materialliste!$A$8:$A$167&amp;Materialliste!$B$8:$B$167,Materialliste!$D$8:$D$167),2,0),"")</f>
        <v/>
      </c>
      <c r="H16" s="75" t="str">
        <f t="shared" si="1"/>
        <v/>
      </c>
      <c r="I16" s="3"/>
      <c r="J16" s="5"/>
      <c r="K16" s="5"/>
      <c r="L16" s="5"/>
      <c r="M16" s="5"/>
      <c r="N16" s="5"/>
      <c r="O16" s="5"/>
      <c r="P16" s="5"/>
      <c r="Q16" s="5"/>
      <c r="R16" s="5"/>
      <c r="S16" s="3"/>
      <c r="T16" s="3"/>
    </row>
    <row r="17" spans="1:20" ht="15" customHeight="1">
      <c r="A17" s="72"/>
      <c r="B17" s="71"/>
      <c r="C17" s="71"/>
      <c r="D17" s="72"/>
      <c r="E17" s="72"/>
      <c r="F17" s="73" t="str">
        <f t="shared" si="0"/>
        <v/>
      </c>
      <c r="G17" s="74" t="str" cm="1">
        <f t="array" ref="G17">IF(B17&gt;0,VLOOKUP(A17&amp;B17,CHOOSE({1,2},Materialliste!$A$8:$A$167&amp;Materialliste!$B$8:$B$167,Materialliste!$D$8:$D$167),2,0),"")</f>
        <v/>
      </c>
      <c r="H17" s="75" t="str">
        <f t="shared" si="1"/>
        <v/>
      </c>
      <c r="I17" s="3"/>
      <c r="J17" s="5"/>
      <c r="K17" s="5"/>
      <c r="L17" s="5"/>
      <c r="M17" s="5"/>
      <c r="N17" s="5"/>
      <c r="O17" s="5"/>
      <c r="P17" s="5"/>
      <c r="Q17" s="5"/>
      <c r="R17" s="5"/>
      <c r="S17" s="3"/>
      <c r="T17" s="3"/>
    </row>
    <row r="18" spans="1:20" ht="15.75" customHeight="1">
      <c r="A18" s="72"/>
      <c r="B18" s="71"/>
      <c r="C18" s="71"/>
      <c r="D18" s="72"/>
      <c r="E18" s="72"/>
      <c r="F18" s="73" t="str">
        <f t="shared" si="0"/>
        <v/>
      </c>
      <c r="G18" s="74" t="str" cm="1">
        <f t="array" ref="G18">IF(B18&gt;0,VLOOKUP(A18&amp;B18,CHOOSE({1,2},Materialliste!$A$8:$A$167&amp;Materialliste!$B$8:$B$167,Materialliste!$D$8:$D$167),2,0),"")</f>
        <v/>
      </c>
      <c r="H18" s="75" t="str">
        <f t="shared" si="1"/>
        <v/>
      </c>
      <c r="I18" s="3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</row>
    <row r="19" spans="1:20" ht="15" customHeight="1">
      <c r="A19" s="72"/>
      <c r="B19" s="71"/>
      <c r="C19" s="71"/>
      <c r="D19" s="72"/>
      <c r="E19" s="72"/>
      <c r="F19" s="73" t="str">
        <f t="shared" si="0"/>
        <v/>
      </c>
      <c r="G19" s="74" t="str" cm="1">
        <f t="array" ref="G19">IF(B19&gt;0,VLOOKUP(A19&amp;B19,CHOOSE({1,2},Materialliste!$A$8:$A$167&amp;Materialliste!$B$8:$B$167,Materialliste!$D$8:$D$167),2,0),"")</f>
        <v/>
      </c>
      <c r="H19" s="75" t="str">
        <f t="shared" si="1"/>
        <v/>
      </c>
      <c r="I19" s="3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</row>
    <row r="20" spans="1:20" ht="15.75" customHeight="1">
      <c r="A20" s="72"/>
      <c r="B20" s="71"/>
      <c r="C20" s="71"/>
      <c r="D20" s="72"/>
      <c r="E20" s="72"/>
      <c r="F20" s="73" t="str">
        <f t="shared" si="0"/>
        <v/>
      </c>
      <c r="G20" s="74" t="str" cm="1">
        <f t="array" ref="G20">IF(B20&gt;0,VLOOKUP(A20&amp;B20,CHOOSE({1,2},Materialliste!$A$8:$A$167&amp;Materialliste!$B$8:$B$167,Materialliste!$D$8:$D$167),2,0),"")</f>
        <v/>
      </c>
      <c r="H20" s="75" t="str">
        <f t="shared" si="1"/>
        <v/>
      </c>
      <c r="I20" s="3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</row>
    <row r="21" spans="1:20" ht="15" customHeight="1">
      <c r="A21" s="72"/>
      <c r="B21" s="71"/>
      <c r="C21" s="71"/>
      <c r="D21" s="72"/>
      <c r="E21" s="72"/>
      <c r="F21" s="73" t="str">
        <f t="shared" si="0"/>
        <v/>
      </c>
      <c r="G21" s="74" t="str" cm="1">
        <f t="array" ref="G21">IF(B21&gt;0,VLOOKUP(A21&amp;B21,CHOOSE({1,2},Materialliste!$A$8:$A$167&amp;Materialliste!$B$8:$B$167,Materialliste!$D$8:$D$167),2,0),"")</f>
        <v/>
      </c>
      <c r="H21" s="75" t="str">
        <f t="shared" si="1"/>
        <v/>
      </c>
      <c r="I21" s="3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</row>
    <row r="22" spans="1:20" ht="15.75" customHeight="1">
      <c r="A22" s="72"/>
      <c r="B22" s="71"/>
      <c r="C22" s="71"/>
      <c r="D22" s="72"/>
      <c r="E22" s="72"/>
      <c r="F22" s="73" t="str">
        <f>IF(D22*E22=0,"",(D22*E22)/10^6)</f>
        <v/>
      </c>
      <c r="G22" s="74" t="str" cm="1">
        <f t="array" ref="G22">IF(B22&gt;0,VLOOKUP(A22&amp;B22,CHOOSE({1,2},Materialliste!$A$8:$A$167&amp;Materialliste!$B$8:$B$167,Materialliste!$D$8:$D$167),2,0),"")</f>
        <v/>
      </c>
      <c r="H22" s="75" t="str">
        <f t="shared" si="1"/>
        <v/>
      </c>
      <c r="I22" s="3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</row>
    <row r="23" spans="1:20" ht="15.75" customHeight="1">
      <c r="A23" s="77"/>
      <c r="B23" s="78"/>
      <c r="C23" s="78"/>
      <c r="D23" s="77"/>
      <c r="E23" s="77"/>
      <c r="F23" s="79"/>
      <c r="G23" s="80" t="s">
        <v>7</v>
      </c>
      <c r="H23" s="81">
        <f>SUM(H8:H22)</f>
        <v>0</v>
      </c>
      <c r="I23" s="3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</row>
    <row r="24" spans="1:20" ht="18.75">
      <c r="A24" s="5" t="s">
        <v>4</v>
      </c>
      <c r="B24" s="82"/>
      <c r="C24" s="78"/>
      <c r="D24" s="77"/>
      <c r="E24" s="77"/>
      <c r="F24" s="83"/>
      <c r="G24" s="84"/>
      <c r="H24" s="85"/>
      <c r="I24" s="3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</row>
    <row r="25" spans="1:20" ht="18.75">
      <c r="A25" s="77"/>
      <c r="B25" s="78"/>
      <c r="C25" s="78"/>
      <c r="D25" s="77"/>
      <c r="E25" s="77"/>
      <c r="F25" s="83"/>
      <c r="G25" s="84"/>
      <c r="H25" s="85"/>
      <c r="I25" s="3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</row>
    <row r="26" spans="1:20" ht="15.75">
      <c r="A26" s="65" t="s">
        <v>5</v>
      </c>
      <c r="B26" s="65" t="s">
        <v>39</v>
      </c>
      <c r="C26" s="65" t="s">
        <v>40</v>
      </c>
      <c r="D26" s="65" t="s">
        <v>2</v>
      </c>
      <c r="E26" s="65" t="s">
        <v>1</v>
      </c>
      <c r="F26" s="67" t="s">
        <v>57</v>
      </c>
      <c r="G26" s="68" t="s">
        <v>32</v>
      </c>
      <c r="H26" s="69" t="s">
        <v>55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75">
      <c r="A27" s="86"/>
      <c r="B27" s="71"/>
      <c r="C27" s="71"/>
      <c r="D27" s="72"/>
      <c r="E27" s="72"/>
      <c r="F27" s="96" t="str">
        <f t="shared" ref="F27:F41" si="2">IF(C27*D27*E27=0,"",(C27*D27*E27)/(10^9))</f>
        <v/>
      </c>
      <c r="G27" s="87" t="str">
        <f>IF(A27="","",VLOOKUP(A27,Materialliste!$G:$H,2,FALSE))</f>
        <v/>
      </c>
      <c r="H27" s="88" t="str">
        <f t="shared" ref="H27:H41" si="3">IF(G27="","",F27*G27*B27)</f>
        <v/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.75">
      <c r="A28" s="86"/>
      <c r="B28" s="89"/>
      <c r="C28" s="71"/>
      <c r="D28" s="72"/>
      <c r="E28" s="72"/>
      <c r="F28" s="96" t="str">
        <f t="shared" si="2"/>
        <v/>
      </c>
      <c r="G28" s="87" t="str">
        <f>IF(A28="","",VLOOKUP(A28,Materialliste!$G:$H,2,FALSE))</f>
        <v/>
      </c>
      <c r="H28" s="88" t="str">
        <f t="shared" si="3"/>
        <v/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>
      <c r="A29" s="72"/>
      <c r="B29" s="89"/>
      <c r="C29" s="71"/>
      <c r="D29" s="72"/>
      <c r="E29" s="72"/>
      <c r="F29" s="96" t="str">
        <f t="shared" si="2"/>
        <v/>
      </c>
      <c r="G29" s="87" t="str">
        <f>IF(A29="","",VLOOKUP(A29,Materialliste!$G:$H,2,FALSE))</f>
        <v/>
      </c>
      <c r="H29" s="88" t="str">
        <f t="shared" si="3"/>
        <v/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.75">
      <c r="A30" s="72"/>
      <c r="B30" s="71"/>
      <c r="C30" s="71"/>
      <c r="D30" s="72"/>
      <c r="E30" s="72"/>
      <c r="F30" s="96" t="str">
        <f t="shared" si="2"/>
        <v/>
      </c>
      <c r="G30" s="87" t="str">
        <f>IF(A30="","",VLOOKUP(A30,Materialliste!$G:$H,2,FALSE))</f>
        <v/>
      </c>
      <c r="H30" s="88" t="str">
        <f t="shared" si="3"/>
        <v/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.75">
      <c r="A31" s="72"/>
      <c r="B31" s="71"/>
      <c r="C31" s="71"/>
      <c r="D31" s="72"/>
      <c r="E31" s="72"/>
      <c r="F31" s="96" t="str">
        <f t="shared" si="2"/>
        <v/>
      </c>
      <c r="G31" s="87" t="str">
        <f>IF(A31="","",VLOOKUP(A31,Materialliste!$G:$H,2,FALSE))</f>
        <v/>
      </c>
      <c r="H31" s="88" t="str">
        <f t="shared" si="3"/>
        <v/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5" customHeight="1">
      <c r="A32" s="72"/>
      <c r="B32" s="71"/>
      <c r="C32" s="71"/>
      <c r="D32" s="72"/>
      <c r="E32" s="72"/>
      <c r="F32" s="96" t="str">
        <f t="shared" si="2"/>
        <v/>
      </c>
      <c r="G32" s="87" t="str">
        <f>IF(A32="","",VLOOKUP(A32,Materialliste!$G:$H,2,FALSE))</f>
        <v/>
      </c>
      <c r="H32" s="88" t="str">
        <f t="shared" si="3"/>
        <v/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.75">
      <c r="A33" s="72"/>
      <c r="B33" s="71"/>
      <c r="C33" s="71"/>
      <c r="D33" s="72"/>
      <c r="E33" s="72"/>
      <c r="F33" s="96" t="str">
        <f t="shared" si="2"/>
        <v/>
      </c>
      <c r="G33" s="87" t="str">
        <f>IF(A33="","",VLOOKUP(A33,Materialliste!$G:$H,2,FALSE))</f>
        <v/>
      </c>
      <c r="H33" s="88" t="str">
        <f t="shared" si="3"/>
        <v/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.75">
      <c r="A34" s="72"/>
      <c r="B34" s="71"/>
      <c r="C34" s="71"/>
      <c r="D34" s="72"/>
      <c r="E34" s="72"/>
      <c r="F34" s="96" t="str">
        <f t="shared" si="2"/>
        <v/>
      </c>
      <c r="G34" s="87" t="str">
        <f>IF(A34="","",VLOOKUP(A34,Materialliste!$G:$H,2,FALSE))</f>
        <v/>
      </c>
      <c r="H34" s="88" t="str">
        <f t="shared" si="3"/>
        <v/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.75" customHeight="1">
      <c r="A35" s="72"/>
      <c r="B35" s="71"/>
      <c r="C35" s="71"/>
      <c r="D35" s="72"/>
      <c r="E35" s="72"/>
      <c r="F35" s="96" t="str">
        <f t="shared" si="2"/>
        <v/>
      </c>
      <c r="G35" s="87" t="str">
        <f>IF(A35="","",VLOOKUP(A35,Materialliste!$G:$H,2,FALSE))</f>
        <v/>
      </c>
      <c r="H35" s="88" t="str">
        <f t="shared" si="3"/>
        <v/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.75">
      <c r="A36" s="72"/>
      <c r="B36" s="71"/>
      <c r="C36" s="71"/>
      <c r="D36" s="72"/>
      <c r="E36" s="72"/>
      <c r="F36" s="96" t="str">
        <f t="shared" si="2"/>
        <v/>
      </c>
      <c r="G36" s="87" t="str">
        <f>IF(A36="","",VLOOKUP(A36,Materialliste!$G:$H,2,FALSE))</f>
        <v/>
      </c>
      <c r="H36" s="88" t="str">
        <f t="shared" si="3"/>
        <v/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.75">
      <c r="A37" s="72"/>
      <c r="B37" s="71"/>
      <c r="C37" s="71"/>
      <c r="D37" s="72"/>
      <c r="E37" s="72"/>
      <c r="F37" s="96" t="str">
        <f t="shared" si="2"/>
        <v/>
      </c>
      <c r="G37" s="87" t="str">
        <f>IF(A37="","",VLOOKUP(A37,Materialliste!$G:$H,2,FALSE))</f>
        <v/>
      </c>
      <c r="H37" s="88" t="str">
        <f t="shared" si="3"/>
        <v/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.75">
      <c r="A38" s="72"/>
      <c r="B38" s="71"/>
      <c r="C38" s="71"/>
      <c r="D38" s="72"/>
      <c r="E38" s="72"/>
      <c r="F38" s="96" t="str">
        <f t="shared" si="2"/>
        <v/>
      </c>
      <c r="G38" s="87" t="str">
        <f>IF(A38="","",VLOOKUP(A38,Materialliste!$G:$H,2,FALSE))</f>
        <v/>
      </c>
      <c r="H38" s="88" t="str">
        <f t="shared" si="3"/>
        <v/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.75">
      <c r="A39" s="72"/>
      <c r="B39" s="71"/>
      <c r="C39" s="71"/>
      <c r="D39" s="72"/>
      <c r="E39" s="72"/>
      <c r="F39" s="96" t="str">
        <f t="shared" si="2"/>
        <v/>
      </c>
      <c r="G39" s="87" t="str">
        <f>IF(A39="","",VLOOKUP(A39,Materialliste!$G:$H,2,FALSE))</f>
        <v/>
      </c>
      <c r="H39" s="88" t="str">
        <f t="shared" si="3"/>
        <v/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.75">
      <c r="A40" s="72"/>
      <c r="B40" s="71"/>
      <c r="C40" s="71"/>
      <c r="D40" s="72"/>
      <c r="E40" s="72"/>
      <c r="F40" s="96" t="str">
        <f t="shared" si="2"/>
        <v/>
      </c>
      <c r="G40" s="87" t="str">
        <f>IF(A40="","",VLOOKUP(A40,Materialliste!$G:$H,2,FALSE))</f>
        <v/>
      </c>
      <c r="H40" s="88" t="str">
        <f t="shared" si="3"/>
        <v/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.75">
      <c r="A41" s="72"/>
      <c r="B41" s="71"/>
      <c r="C41" s="71"/>
      <c r="D41" s="72"/>
      <c r="E41" s="72"/>
      <c r="F41" s="96" t="str">
        <f t="shared" si="2"/>
        <v/>
      </c>
      <c r="G41" s="87" t="str">
        <f>IF(A41="","",VLOOKUP(A41,Materialliste!$G:$H,2,FALSE))</f>
        <v/>
      </c>
      <c r="H41" s="88" t="str">
        <f t="shared" si="3"/>
        <v/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.75">
      <c r="A42" s="77"/>
      <c r="B42" s="78"/>
      <c r="C42" s="78"/>
      <c r="D42" s="77"/>
      <c r="E42" s="77"/>
      <c r="F42" s="79"/>
      <c r="G42" s="80" t="s">
        <v>7</v>
      </c>
      <c r="H42" s="81">
        <f>SUM(H27:H41)</f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.75">
      <c r="A43" s="3"/>
      <c r="B43" s="4"/>
      <c r="C43" s="4"/>
      <c r="D43" s="3"/>
      <c r="E43" s="3"/>
      <c r="F43" s="62"/>
      <c r="G43" s="28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.75">
      <c r="A44" s="3"/>
      <c r="B44" s="4"/>
      <c r="C44" s="4"/>
      <c r="D44" s="3"/>
      <c r="E44" s="3"/>
      <c r="F44" s="62"/>
      <c r="G44" s="28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.75">
      <c r="A45" s="3"/>
      <c r="B45" s="4"/>
      <c r="C45" s="4"/>
      <c r="D45" s="3"/>
      <c r="E45" s="3"/>
      <c r="F45" s="62"/>
      <c r="G45" s="28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75">
      <c r="A46" s="3"/>
      <c r="B46" s="4"/>
      <c r="C46" s="4"/>
      <c r="D46" s="3"/>
      <c r="E46" s="3"/>
      <c r="F46" s="62"/>
      <c r="G46" s="28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.75">
      <c r="A47" s="3"/>
      <c r="B47" s="4"/>
      <c r="C47" s="4"/>
      <c r="D47" s="3"/>
      <c r="E47" s="3"/>
      <c r="F47" s="62"/>
      <c r="G47" s="28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.75">
      <c r="A48" s="3"/>
      <c r="B48" s="4"/>
      <c r="C48" s="4"/>
      <c r="D48" s="3"/>
      <c r="E48" s="3"/>
      <c r="F48" s="62"/>
      <c r="G48" s="28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.75">
      <c r="A49" s="3"/>
      <c r="B49" s="4"/>
      <c r="C49" s="4"/>
      <c r="D49" s="3"/>
      <c r="E49" s="3"/>
      <c r="F49" s="62"/>
      <c r="G49" s="28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.75">
      <c r="A50" s="3"/>
      <c r="B50" s="4"/>
      <c r="C50" s="4"/>
      <c r="D50" s="3"/>
      <c r="E50" s="3"/>
      <c r="F50" s="62"/>
      <c r="G50" s="28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.75">
      <c r="A51" s="3"/>
      <c r="B51" s="4"/>
      <c r="C51" s="4"/>
      <c r="D51" s="3"/>
      <c r="E51" s="3"/>
      <c r="F51" s="62"/>
      <c r="G51" s="28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.75">
      <c r="A52" s="3"/>
      <c r="B52" s="4"/>
      <c r="C52" s="4"/>
      <c r="D52" s="3"/>
      <c r="E52" s="3"/>
      <c r="F52" s="62"/>
      <c r="G52" s="28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.75">
      <c r="A53" s="3"/>
      <c r="B53" s="4"/>
      <c r="C53" s="4"/>
      <c r="D53" s="3"/>
      <c r="E53" s="3"/>
      <c r="F53" s="62"/>
      <c r="G53" s="28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.75">
      <c r="A54" s="3"/>
      <c r="B54" s="4"/>
      <c r="C54" s="4"/>
      <c r="D54" s="3"/>
      <c r="E54" s="3"/>
      <c r="F54" s="62"/>
      <c r="G54" s="28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.75">
      <c r="A55" s="3"/>
      <c r="B55" s="4"/>
      <c r="C55" s="4"/>
      <c r="D55" s="3"/>
      <c r="E55" s="3"/>
      <c r="F55" s="62"/>
      <c r="G55" s="28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.75">
      <c r="A56" s="3"/>
      <c r="B56" s="4"/>
      <c r="C56" s="4"/>
      <c r="D56" s="3"/>
      <c r="E56" s="3"/>
      <c r="F56" s="62"/>
      <c r="G56" s="28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</sheetData>
  <sheetProtection algorithmName="SHA-512" hashValue="CjSWnC+jsQtw8i9D/yHy3xAFWhoj9LwdRPM6O7fAxOCerLjSacBb1fymZ8nJ/N48rRSwUjaMLo0dICg6I+8N9A==" saltValue="rDQ4z8Z0+8ViuuJPKhhHzA==" spinCount="100000" sheet="1" objects="1" scenarios="1" selectLockedCells="1"/>
  <mergeCells count="14">
    <mergeCell ref="E1:F1"/>
    <mergeCell ref="A2:B3"/>
    <mergeCell ref="A1:D1"/>
    <mergeCell ref="E5:F5"/>
    <mergeCell ref="G5:H5"/>
    <mergeCell ref="G1:H1"/>
    <mergeCell ref="G2:H2"/>
    <mergeCell ref="G3:H3"/>
    <mergeCell ref="G4:H4"/>
    <mergeCell ref="C2:C3"/>
    <mergeCell ref="D2:D3"/>
    <mergeCell ref="E4:F4"/>
    <mergeCell ref="E2:F2"/>
    <mergeCell ref="E3:F3"/>
  </mergeCells>
  <conditionalFormatting sqref="A11">
    <cfRule type="cellIs" dxfId="23" priority="23" operator="equal">
      <formula>#REF!</formula>
    </cfRule>
  </conditionalFormatting>
  <conditionalFormatting sqref="A9:B9">
    <cfRule type="cellIs" dxfId="22" priority="17" operator="equal">
      <formula>#REF!</formula>
    </cfRule>
  </conditionalFormatting>
  <conditionalFormatting sqref="A10:B10">
    <cfRule type="cellIs" dxfId="21" priority="15" operator="equal">
      <formula>#REF!</formula>
    </cfRule>
  </conditionalFormatting>
  <conditionalFormatting sqref="A8:B8">
    <cfRule type="cellIs" dxfId="20" priority="1" operator="equal">
      <formula>#REF!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E399CED7-6A19-4563-9D2D-5A35B59D0999}">
            <xm:f>NOT(ISERROR(SEARCH(#REF!,A11)))</xm:f>
            <xm:f>#REF!</xm:f>
            <x14:dxf/>
          </x14:cfRule>
          <xm:sqref>A11</xm:sqref>
        </x14:conditionalFormatting>
        <x14:conditionalFormatting xmlns:xm="http://schemas.microsoft.com/office/excel/2006/main">
          <x14:cfRule type="containsText" priority="18" operator="containsText" id="{F5C0934A-8297-4EFE-87C5-F4F0BC527165}">
            <xm:f>NOT(ISERROR(SEARCH(#REF!,A9)))</xm:f>
            <xm:f>#REF!</xm:f>
            <x14:dxf/>
          </x14:cfRule>
          <xm:sqref>A9:B9</xm:sqref>
        </x14:conditionalFormatting>
        <x14:conditionalFormatting xmlns:xm="http://schemas.microsoft.com/office/excel/2006/main">
          <x14:cfRule type="containsText" priority="16" operator="containsText" id="{9DFF95CB-86A4-4306-BE2F-336FC661A12C}">
            <xm:f>NOT(ISERROR(SEARCH(#REF!,A10)))</xm:f>
            <xm:f>#REF!</xm:f>
            <x14:dxf/>
          </x14:cfRule>
          <xm:sqref>A10:B10</xm:sqref>
        </x14:conditionalFormatting>
        <x14:conditionalFormatting xmlns:xm="http://schemas.microsoft.com/office/excel/2006/main">
          <x14:cfRule type="containsText" priority="2" operator="containsText" id="{84CEDAA5-C3D5-46D5-B256-0EC2AF8DB1F7}">
            <xm:f>NOT(ISERROR(SEARCH(#REF!,A8)))</xm:f>
            <xm:f>#REF!</xm:f>
            <x14:dxf/>
          </x14:cfRule>
          <xm:sqref>A8:B8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A28" zoomScale="86" zoomScaleNormal="100" workbookViewId="0">
      <selection activeCell="L33" sqref="L33"/>
    </sheetView>
  </sheetViews>
  <sheetFormatPr baseColWidth="10" defaultRowHeight="15.75"/>
  <cols>
    <col min="1" max="1" width="18.6640625" style="1" customWidth="1"/>
    <col min="2" max="2" width="16.6640625" style="2" customWidth="1"/>
    <col min="3" max="3" width="8.44140625" hidden="1" customWidth="1"/>
    <col min="4" max="4" width="13.77734375" customWidth="1"/>
    <col min="5" max="5" width="10.109375" hidden="1" customWidth="1"/>
    <col min="6" max="6" width="0.109375" style="25" hidden="1" customWidth="1"/>
    <col min="7" max="7" width="19.6640625" customWidth="1"/>
    <col min="8" max="8" width="13.109375" style="25" customWidth="1"/>
    <col min="9" max="9" width="5.6640625" hidden="1" customWidth="1"/>
    <col min="10" max="10" width="24.77734375" style="29" hidden="1" customWidth="1"/>
    <col min="12" max="12" width="16.6640625" customWidth="1"/>
    <col min="13" max="13" width="12" customWidth="1"/>
    <col min="15" max="15" width="16" customWidth="1"/>
    <col min="16" max="21" width="10.77734375" customWidth="1"/>
  </cols>
  <sheetData>
    <row r="1" spans="1:21" ht="26.25">
      <c r="A1" s="119" t="s">
        <v>9</v>
      </c>
      <c r="B1" s="119"/>
      <c r="C1" s="6"/>
      <c r="D1" s="6"/>
      <c r="E1" s="6"/>
      <c r="F1" s="21"/>
      <c r="G1" s="6"/>
      <c r="H1" s="21"/>
      <c r="I1" s="6"/>
      <c r="J1" s="26"/>
      <c r="K1" s="6"/>
      <c r="L1" s="6"/>
      <c r="M1" s="6"/>
      <c r="N1" s="6"/>
    </row>
    <row r="2" spans="1:21">
      <c r="A2" s="7"/>
      <c r="B2" s="7" t="s">
        <v>27</v>
      </c>
      <c r="C2" s="6"/>
      <c r="D2" s="6"/>
      <c r="E2" s="6"/>
      <c r="F2" s="21"/>
      <c r="G2" s="6"/>
      <c r="H2" s="21"/>
      <c r="I2" s="6"/>
      <c r="J2" s="26"/>
      <c r="K2" s="6"/>
      <c r="L2" s="6"/>
      <c r="M2" s="6"/>
      <c r="N2" s="6"/>
    </row>
    <row r="3" spans="1:21" ht="18.75">
      <c r="A3" s="8"/>
      <c r="B3" s="7"/>
      <c r="C3" s="6"/>
      <c r="D3" s="6"/>
      <c r="E3" s="6"/>
      <c r="F3" s="22"/>
      <c r="G3" s="6"/>
      <c r="H3" s="21"/>
      <c r="I3" s="6"/>
      <c r="J3" s="26"/>
      <c r="K3" s="6"/>
      <c r="L3" s="6"/>
      <c r="M3" s="6"/>
      <c r="N3" s="6"/>
    </row>
    <row r="4" spans="1:21">
      <c r="A4" s="7"/>
      <c r="B4" s="7"/>
      <c r="C4" s="6"/>
      <c r="D4" s="6"/>
      <c r="E4" s="6"/>
      <c r="F4" s="21"/>
      <c r="G4" s="6"/>
      <c r="H4" s="21"/>
      <c r="I4" s="6"/>
      <c r="J4" s="26"/>
      <c r="K4" s="6"/>
      <c r="L4" s="6"/>
      <c r="M4" s="6"/>
      <c r="N4" s="6"/>
    </row>
    <row r="5" spans="1:21" ht="21">
      <c r="A5" s="9" t="s">
        <v>0</v>
      </c>
      <c r="B5" s="7"/>
      <c r="C5" s="6"/>
      <c r="D5" s="6"/>
      <c r="E5" s="6"/>
      <c r="F5" s="21"/>
      <c r="G5" s="10" t="s">
        <v>4</v>
      </c>
      <c r="H5" s="21"/>
      <c r="I5" s="6"/>
      <c r="J5" s="26"/>
      <c r="K5" s="6"/>
      <c r="L5" s="117"/>
      <c r="M5" s="118"/>
      <c r="N5" s="6"/>
    </row>
    <row r="6" spans="1:21">
      <c r="A6" s="11"/>
      <c r="B6" s="12"/>
      <c r="C6" s="13"/>
      <c r="D6" s="6"/>
      <c r="E6" s="6"/>
      <c r="F6" s="21"/>
      <c r="G6" s="6"/>
      <c r="H6" s="21"/>
      <c r="I6" s="6"/>
      <c r="J6" s="26"/>
      <c r="K6" s="6"/>
      <c r="L6" s="6"/>
      <c r="M6" s="6"/>
      <c r="N6" s="6"/>
    </row>
    <row r="7" spans="1:21" ht="173.25">
      <c r="A7" s="30" t="s">
        <v>10</v>
      </c>
      <c r="B7" s="30" t="s">
        <v>51</v>
      </c>
      <c r="C7" s="30" t="s">
        <v>11</v>
      </c>
      <c r="D7" s="31" t="s">
        <v>12</v>
      </c>
      <c r="E7" s="31" t="s">
        <v>49</v>
      </c>
      <c r="F7" s="32" t="s">
        <v>48</v>
      </c>
      <c r="G7" s="30" t="s">
        <v>28</v>
      </c>
      <c r="H7" s="32" t="s">
        <v>32</v>
      </c>
      <c r="I7" s="31" t="s">
        <v>49</v>
      </c>
      <c r="J7" s="59" t="s">
        <v>48</v>
      </c>
      <c r="K7" s="14"/>
      <c r="L7" s="61"/>
      <c r="M7" s="61"/>
      <c r="N7" s="14"/>
      <c r="O7" s="3"/>
      <c r="R7" s="17"/>
      <c r="S7" s="18"/>
      <c r="T7" s="17"/>
    </row>
    <row r="8" spans="1:21">
      <c r="A8" s="34" t="s">
        <v>13</v>
      </c>
      <c r="B8" s="34">
        <v>1</v>
      </c>
      <c r="C8" s="35" t="s">
        <v>14</v>
      </c>
      <c r="D8" s="36">
        <f>IF(Tabelle2[[#This Row],[Nettopreis]]="","nn",(Tabelle2[[#This Row],[Nettopreis]]*1.2+1)*1.19)</f>
        <v>39.817399999999999</v>
      </c>
      <c r="E8" s="36"/>
      <c r="F8" s="51">
        <v>27.05</v>
      </c>
      <c r="G8" s="15" t="s">
        <v>37</v>
      </c>
      <c r="H8" s="57">
        <f>IF(Tabelle1[[#This Row],[Nettopreis]]="","nn",(Tabelle1[[#This Row],[Nettopreis]]*1.6+20)*1.19)</f>
        <v>5307.4</v>
      </c>
      <c r="I8" s="15"/>
      <c r="J8" s="60">
        <v>2775</v>
      </c>
      <c r="K8" s="14"/>
      <c r="L8" s="61"/>
      <c r="M8" s="61"/>
      <c r="N8" s="14"/>
      <c r="O8" s="3"/>
      <c r="P8" s="6"/>
      <c r="S8" s="18"/>
    </row>
    <row r="9" spans="1:21">
      <c r="A9" s="33" t="s">
        <v>13</v>
      </c>
      <c r="B9" s="33">
        <v>1.5</v>
      </c>
      <c r="C9" s="33" t="s">
        <v>14</v>
      </c>
      <c r="D9" s="36">
        <f>IF(Tabelle2[[#This Row],[Nettopreis]]="","nn",(Tabelle2[[#This Row],[Nettopreis]]*1.2+1)*1.19)</f>
        <v>38.26088</v>
      </c>
      <c r="E9" s="36">
        <v>45.34</v>
      </c>
      <c r="F9" s="51">
        <v>25.96</v>
      </c>
      <c r="G9" s="43" t="s">
        <v>44</v>
      </c>
      <c r="H9" s="57">
        <f>IF(Tabelle1[[#This Row],[Nettopreis]]="","nn",(Tabelle1[[#This Row],[Nettopreis]]*1.6+20)*1.19)</f>
        <v>1865.9199999999998</v>
      </c>
      <c r="I9" s="46"/>
      <c r="J9" s="60">
        <v>967.5</v>
      </c>
      <c r="K9" s="14"/>
      <c r="L9" s="14"/>
      <c r="M9" s="14"/>
      <c r="N9" s="14"/>
      <c r="O9" s="3"/>
      <c r="P9" s="6"/>
      <c r="S9" s="18"/>
      <c r="T9" s="18"/>
      <c r="U9" s="19"/>
    </row>
    <row r="10" spans="1:21">
      <c r="A10" s="34" t="s">
        <v>13</v>
      </c>
      <c r="B10" s="34">
        <v>2</v>
      </c>
      <c r="C10" s="35" t="s">
        <v>14</v>
      </c>
      <c r="D10" s="36">
        <f>IF(Tabelle2[[#This Row],[Nettopreis]]="","nn",(Tabelle2[[#This Row],[Nettopreis]]*1.2+1)*1.19)</f>
        <v>45.343759999999996</v>
      </c>
      <c r="E10" s="36"/>
      <c r="F10" s="51">
        <v>30.92</v>
      </c>
      <c r="G10" s="15" t="s">
        <v>35</v>
      </c>
      <c r="H10" s="57">
        <f>IF(Tabelle1[[#This Row],[Nettopreis]]="","nn",(Tabelle1[[#This Row],[Nettopreis]]*1.6+20)*1.19)</f>
        <v>6840.12</v>
      </c>
      <c r="I10" s="15"/>
      <c r="J10" s="45">
        <v>3580</v>
      </c>
      <c r="K10" s="14"/>
      <c r="L10" s="14"/>
      <c r="M10" s="14"/>
      <c r="N10" s="14"/>
      <c r="O10" s="3"/>
      <c r="P10" s="6"/>
      <c r="S10" s="18"/>
    </row>
    <row r="11" spans="1:21">
      <c r="A11" s="33" t="s">
        <v>13</v>
      </c>
      <c r="B11" s="33">
        <v>3</v>
      </c>
      <c r="C11" s="33" t="s">
        <v>14</v>
      </c>
      <c r="D11" s="36">
        <f>IF(Tabelle2[[#This Row],[Nettopreis]]="","nn",(Tabelle2[[#This Row],[Nettopreis]]*1.2+1)*1.19)</f>
        <v>51.027199999999993</v>
      </c>
      <c r="E11" s="33"/>
      <c r="F11" s="51">
        <v>34.9</v>
      </c>
      <c r="G11" s="43" t="s">
        <v>45</v>
      </c>
      <c r="H11" s="57">
        <f>IF(Tabelle1[[#This Row],[Nettopreis]]="","nn",(Tabelle1[[#This Row],[Nettopreis]]*1.6+20)*1.19)</f>
        <v>1409.9119999999998</v>
      </c>
      <c r="I11" s="46"/>
      <c r="J11" s="45">
        <v>728</v>
      </c>
      <c r="K11" s="14"/>
      <c r="L11" s="14"/>
      <c r="M11" s="14"/>
      <c r="N11" s="14"/>
      <c r="O11" s="3"/>
      <c r="P11" s="6"/>
      <c r="S11" s="18"/>
    </row>
    <row r="12" spans="1:21">
      <c r="A12" s="34" t="s">
        <v>19</v>
      </c>
      <c r="B12" s="34">
        <v>3</v>
      </c>
      <c r="C12" s="33" t="s">
        <v>20</v>
      </c>
      <c r="D12" s="36">
        <v>5.75</v>
      </c>
      <c r="E12" s="36">
        <v>5.75</v>
      </c>
      <c r="F12" s="51">
        <v>3.19</v>
      </c>
      <c r="G12" s="43" t="s">
        <v>36</v>
      </c>
      <c r="H12" s="57">
        <f>IF(Tabelle1[[#This Row],[Nettopreis]]="","nn",(Tabelle1[[#This Row],[Nettopreis]]*1.6+20)*1.19)</f>
        <v>1807.848</v>
      </c>
      <c r="I12" s="15"/>
      <c r="J12" s="45">
        <v>937</v>
      </c>
      <c r="K12" s="14"/>
      <c r="L12" s="14"/>
      <c r="M12" s="14"/>
      <c r="N12" s="14"/>
      <c r="O12" s="3"/>
      <c r="P12" s="6"/>
      <c r="S12" s="18"/>
    </row>
    <row r="13" spans="1:21">
      <c r="A13" s="33" t="s">
        <v>19</v>
      </c>
      <c r="B13" s="33">
        <v>4</v>
      </c>
      <c r="C13" s="33" t="s">
        <v>20</v>
      </c>
      <c r="D13" s="36">
        <f>IF(Tabelle2[[#This Row],[Nettopreis]]="","nn",(Tabelle2[[#This Row],[Nettopreis]]*1.2+1)*1.19)</f>
        <v>8.1300799999999995</v>
      </c>
      <c r="E13" s="36"/>
      <c r="F13" s="51">
        <v>4.8600000000000003</v>
      </c>
      <c r="G13" s="47" t="s">
        <v>34</v>
      </c>
      <c r="H13" s="57">
        <f>IF(Tabelle1[[#This Row],[Nettopreis]]="","nn",(Tabelle1[[#This Row],[Nettopreis]]*1.6+20)*1.19)</f>
        <v>6840.12</v>
      </c>
      <c r="I13" s="47"/>
      <c r="J13" s="45">
        <v>3580</v>
      </c>
      <c r="K13" s="14"/>
      <c r="L13" s="14"/>
      <c r="M13" s="14"/>
      <c r="N13" s="14"/>
      <c r="O13" s="3"/>
      <c r="P13" s="6"/>
      <c r="S13" s="18"/>
    </row>
    <row r="14" spans="1:21" ht="18" customHeight="1">
      <c r="A14" s="34" t="s">
        <v>19</v>
      </c>
      <c r="B14" s="34">
        <v>6</v>
      </c>
      <c r="C14" s="33" t="s">
        <v>20</v>
      </c>
      <c r="D14" s="36">
        <f>IF(Tabelle2[[#This Row],[Nettopreis]]="","nn",(Tabelle2[[#This Row],[Nettopreis]]*1.2+1)*1.19)</f>
        <v>10.314919999999999</v>
      </c>
      <c r="E14" s="33"/>
      <c r="F14" s="51">
        <v>6.39</v>
      </c>
      <c r="G14" s="43" t="s">
        <v>46</v>
      </c>
      <c r="H14" s="57">
        <f>IF(Tabelle1[[#This Row],[Nettopreis]]="","nn",(Tabelle1[[#This Row],[Nettopreis]]*1.6+20)*1.19)</f>
        <v>1674.568</v>
      </c>
      <c r="I14" s="46"/>
      <c r="J14" s="45">
        <v>867</v>
      </c>
      <c r="K14" s="14"/>
      <c r="L14" s="14"/>
      <c r="M14" s="14"/>
      <c r="N14" s="14"/>
      <c r="O14" s="3"/>
      <c r="P14" s="6"/>
      <c r="S14" s="18"/>
    </row>
    <row r="15" spans="1:21" ht="16.5" customHeight="1">
      <c r="A15" s="38" t="s">
        <v>19</v>
      </c>
      <c r="B15" s="38">
        <v>8</v>
      </c>
      <c r="C15" s="38" t="s">
        <v>20</v>
      </c>
      <c r="D15" s="36">
        <f>IF(Tabelle2[[#This Row],[Nettopreis]]="","nn",(Tabelle2[[#This Row],[Nettopreis]]*1.2+1)*1.19)</f>
        <v>11.01464</v>
      </c>
      <c r="E15" s="38"/>
      <c r="F15" s="53">
        <v>6.88</v>
      </c>
      <c r="G15" s="15" t="s">
        <v>30</v>
      </c>
      <c r="H15" s="57">
        <f>IF(Tabelle1[[#This Row],[Nettopreis]]="","nn",(Tabelle1[[#This Row],[Nettopreis]]*1.6+20)*1.19)</f>
        <v>1674.568</v>
      </c>
      <c r="I15" s="46"/>
      <c r="J15" s="45">
        <v>867</v>
      </c>
      <c r="K15" s="14"/>
      <c r="L15" s="14"/>
      <c r="M15" s="14"/>
      <c r="N15" s="14"/>
      <c r="O15" s="3"/>
      <c r="P15" s="6"/>
      <c r="S15" s="18"/>
    </row>
    <row r="16" spans="1:21" ht="18" customHeight="1">
      <c r="A16" s="34" t="s">
        <v>19</v>
      </c>
      <c r="B16" s="34">
        <v>10</v>
      </c>
      <c r="C16" s="33" t="s">
        <v>20</v>
      </c>
      <c r="D16" s="36">
        <f>IF(Tabelle2[[#This Row],[Nettopreis]]="","nn",(Tabelle2[[#This Row],[Nettopreis]]*1.2+1)*1.19)</f>
        <v>11.842879999999999</v>
      </c>
      <c r="E16" s="36"/>
      <c r="F16" s="51">
        <v>7.46</v>
      </c>
      <c r="G16" s="43" t="s">
        <v>47</v>
      </c>
      <c r="H16" s="57">
        <f>IF(Tabelle1[[#This Row],[Nettopreis]]="","nn",(Tabelle1[[#This Row],[Nettopreis]]*1.6+20)*1.19)</f>
        <v>1213.8</v>
      </c>
      <c r="I16" s="15"/>
      <c r="J16" s="45">
        <v>625</v>
      </c>
      <c r="K16" s="14"/>
      <c r="L16" s="14"/>
      <c r="M16" s="14"/>
      <c r="N16" s="14"/>
      <c r="O16" s="3"/>
      <c r="P16" s="6"/>
      <c r="S16" s="18"/>
    </row>
    <row r="17" spans="1:19">
      <c r="A17" s="34" t="s">
        <v>19</v>
      </c>
      <c r="B17" s="34">
        <v>12</v>
      </c>
      <c r="C17" s="33" t="s">
        <v>20</v>
      </c>
      <c r="D17" s="36">
        <f>IF(Tabelle2[[#This Row],[Nettopreis]]="","nn",(Tabelle2[[#This Row],[Nettopreis]]*1.2+1)*1.19)</f>
        <v>12.6854</v>
      </c>
      <c r="E17" s="36"/>
      <c r="F17" s="51">
        <v>8.0500000000000007</v>
      </c>
      <c r="G17" s="15" t="s">
        <v>33</v>
      </c>
      <c r="H17" s="57">
        <f>IF(Tabelle1[[#This Row],[Nettopreis]]="","nn",(Tabelle1[[#This Row],[Nettopreis]]*1.6+20)*1.19)</f>
        <v>3679.48</v>
      </c>
      <c r="I17" s="46"/>
      <c r="J17" s="45">
        <v>1920</v>
      </c>
      <c r="K17" s="14"/>
      <c r="L17" s="14"/>
      <c r="M17" s="14"/>
      <c r="N17" s="14"/>
      <c r="O17" s="3"/>
      <c r="P17" s="6"/>
      <c r="S17" s="18"/>
    </row>
    <row r="18" spans="1:19" ht="18" customHeight="1">
      <c r="A18" s="34" t="s">
        <v>19</v>
      </c>
      <c r="B18" s="34">
        <v>16</v>
      </c>
      <c r="C18" s="33" t="s">
        <v>20</v>
      </c>
      <c r="D18" s="36">
        <f>IF(Tabelle2[[#This Row],[Nettopreis]]="","nn",(Tabelle2[[#This Row],[Nettopreis]]*1.2+1)*1.19)</f>
        <v>16.19828</v>
      </c>
      <c r="E18" s="36"/>
      <c r="F18" s="51">
        <v>10.51</v>
      </c>
      <c r="G18" s="97" t="s">
        <v>38</v>
      </c>
      <c r="H18" s="57">
        <f>IF(Tabelle1[[#This Row],[Nettopreis]]="","nn",(Tabelle1[[#This Row],[Nettopreis]]*1.6+20)*1.19)</f>
        <v>1594.6</v>
      </c>
      <c r="I18" s="46"/>
      <c r="J18" s="45">
        <v>825</v>
      </c>
      <c r="K18" s="14"/>
      <c r="L18" s="14"/>
      <c r="M18" s="14"/>
      <c r="N18" s="14"/>
      <c r="O18" s="3"/>
      <c r="P18" s="6"/>
      <c r="S18" s="18"/>
    </row>
    <row r="19" spans="1:19" ht="18" customHeight="1">
      <c r="A19" s="34" t="s">
        <v>19</v>
      </c>
      <c r="B19" s="34">
        <v>19</v>
      </c>
      <c r="C19" s="33" t="s">
        <v>20</v>
      </c>
      <c r="D19" s="36">
        <f>IF(Tabelle2[[#This Row],[Nettopreis]]="","nn",(Tabelle2[[#This Row],[Nettopreis]]*1.2+1)*1.19)</f>
        <v>18.340279999999996</v>
      </c>
      <c r="E19" s="36"/>
      <c r="F19" s="51">
        <v>12.01</v>
      </c>
      <c r="G19" s="48" t="s">
        <v>29</v>
      </c>
      <c r="H19" s="57">
        <f>IF(Tabelle1[[#This Row],[Nettopreis]]="","nn",(Tabelle1[[#This Row],[Nettopreis]]*1.6+20)*1.19)</f>
        <v>7782.5999999999995</v>
      </c>
      <c r="I19" s="49"/>
      <c r="J19" s="50">
        <v>4075</v>
      </c>
      <c r="K19" s="14"/>
      <c r="L19" s="14"/>
      <c r="M19" s="14"/>
      <c r="N19" s="14"/>
      <c r="O19" s="3"/>
      <c r="P19" s="6"/>
      <c r="S19" s="18"/>
    </row>
    <row r="20" spans="1:19" ht="18" customHeight="1">
      <c r="A20" s="38" t="s">
        <v>19</v>
      </c>
      <c r="B20" s="38">
        <v>25</v>
      </c>
      <c r="C20" s="38" t="s">
        <v>20</v>
      </c>
      <c r="D20" s="40">
        <v>15.44</v>
      </c>
      <c r="E20" s="40"/>
      <c r="F20" s="53">
        <v>16.72</v>
      </c>
      <c r="G20" s="47"/>
      <c r="H20" s="57" t="str">
        <f>IF(Tabelle1[[#This Row],[Nettopreis]]="","nn",(Tabelle1[[#This Row],[Nettopreis]]*1.6+20)*1.19)</f>
        <v>nn</v>
      </c>
      <c r="I20" s="47"/>
      <c r="J20" s="20"/>
      <c r="K20" s="14"/>
      <c r="L20" s="14"/>
      <c r="M20" s="14"/>
      <c r="N20" s="14"/>
      <c r="O20" s="3"/>
      <c r="P20" s="6"/>
      <c r="S20" s="18"/>
    </row>
    <row r="21" spans="1:19">
      <c r="A21" s="34" t="s">
        <v>23</v>
      </c>
      <c r="B21" s="34">
        <v>10</v>
      </c>
      <c r="C21" s="33" t="s">
        <v>24</v>
      </c>
      <c r="D21" s="36">
        <f>IF(Tabelle2[[#This Row],[Nettopreis]]="","nn",(Tabelle2[[#This Row],[Nettopreis]]*1.2+1)*1.19)</f>
        <v>22.452919999999999</v>
      </c>
      <c r="E21" s="36"/>
      <c r="F21" s="51">
        <v>14.89</v>
      </c>
      <c r="G21" s="47"/>
      <c r="H21" s="57" t="str">
        <f>IF(Tabelle1[[#This Row],[Nettopreis]]="","nn",(Tabelle1[[#This Row],[Nettopreis]]*1.6+20)*1.19)</f>
        <v>nn</v>
      </c>
      <c r="I21" s="47"/>
      <c r="J21" s="20"/>
      <c r="K21" s="14"/>
      <c r="L21" s="14"/>
      <c r="M21" s="14"/>
      <c r="N21" s="14"/>
      <c r="O21" s="3"/>
      <c r="P21" s="6"/>
      <c r="S21" s="18"/>
    </row>
    <row r="22" spans="1:19" ht="18" customHeight="1">
      <c r="A22" s="34" t="s">
        <v>23</v>
      </c>
      <c r="B22" s="34">
        <v>16</v>
      </c>
      <c r="C22" s="33" t="s">
        <v>24</v>
      </c>
      <c r="D22" s="36">
        <f>IF(Tabelle2[[#This Row],[Nettopreis]]="","nn",(Tabelle2[[#This Row],[Nettopreis]]*1.2+1)*1.19)</f>
        <v>30.678199999999997</v>
      </c>
      <c r="E22" s="36"/>
      <c r="F22" s="51">
        <v>20.65</v>
      </c>
      <c r="G22" s="47"/>
      <c r="H22" s="57" t="str">
        <f>IF(Tabelle1[[#This Row],[Nettopreis]]="","nn",(Tabelle1[[#This Row],[Nettopreis]]*1.6+20)*1.19)</f>
        <v>nn</v>
      </c>
      <c r="I22" s="47"/>
      <c r="J22" s="20"/>
      <c r="K22" s="14"/>
      <c r="L22" s="14"/>
      <c r="M22" s="14"/>
      <c r="N22" s="14"/>
      <c r="O22" s="3"/>
      <c r="P22" s="6"/>
      <c r="S22" s="18"/>
    </row>
    <row r="23" spans="1:19">
      <c r="A23" s="33" t="s">
        <v>23</v>
      </c>
      <c r="B23" s="33">
        <v>19</v>
      </c>
      <c r="C23" s="33" t="s">
        <v>24</v>
      </c>
      <c r="D23" s="36">
        <f>IF(Tabelle2[[#This Row],[Nettopreis]]="","nn",(Tabelle2[[#This Row],[Nettopreis]]*1.2+1)*1.19)</f>
        <v>33.605599999999995</v>
      </c>
      <c r="E23" s="36"/>
      <c r="F23" s="51">
        <v>22.7</v>
      </c>
      <c r="G23" s="47"/>
      <c r="H23" s="57" t="str">
        <f>IF(Tabelle1[[#This Row],[Nettopreis]]="","nn",(Tabelle1[[#This Row],[Nettopreis]]*1.6+20)*1.19)</f>
        <v>nn</v>
      </c>
      <c r="I23" s="47"/>
      <c r="J23" s="20"/>
      <c r="K23" s="14"/>
      <c r="L23" s="14"/>
      <c r="M23" s="14"/>
      <c r="N23" s="14"/>
      <c r="O23" s="3"/>
      <c r="P23" s="6"/>
      <c r="S23" s="18"/>
    </row>
    <row r="24" spans="1:19" ht="18" customHeight="1">
      <c r="A24" s="33" t="s">
        <v>21</v>
      </c>
      <c r="B24" s="33">
        <v>12</v>
      </c>
      <c r="C24" s="33" t="s">
        <v>22</v>
      </c>
      <c r="D24" s="36" t="str">
        <f>IF(Tabelle2[[#This Row],[Nettopreis]]="","nn",(Tabelle2[[#This Row],[Nettopreis]]*1.2+1)*1.19)</f>
        <v>nn</v>
      </c>
      <c r="E24" s="36"/>
      <c r="F24" s="51"/>
      <c r="G24" s="47"/>
      <c r="H24" s="57" t="str">
        <f>IF(Tabelle1[[#This Row],[Nettopreis]]="","nn",(Tabelle1[[#This Row],[Nettopreis]]*1.6+20)*1.19)</f>
        <v>nn</v>
      </c>
      <c r="I24" s="47"/>
      <c r="J24" s="20"/>
      <c r="K24" s="14"/>
      <c r="L24" s="14"/>
      <c r="M24" s="14"/>
      <c r="N24" s="14"/>
      <c r="O24" s="3"/>
      <c r="P24" s="6"/>
      <c r="S24" s="18"/>
    </row>
    <row r="25" spans="1:19" ht="18" customHeight="1">
      <c r="A25" s="33" t="s">
        <v>17</v>
      </c>
      <c r="B25" s="33">
        <v>4</v>
      </c>
      <c r="C25" s="33" t="s">
        <v>18</v>
      </c>
      <c r="D25" s="36">
        <f>IF(Tabelle2[[#This Row],[Nettopreis]]="","nn",(Tabelle2[[#This Row],[Nettopreis]]*1.2+1)*1.19)</f>
        <v>22.481479999999998</v>
      </c>
      <c r="E25" s="33"/>
      <c r="F25" s="51">
        <v>14.91</v>
      </c>
      <c r="G25" s="47"/>
      <c r="H25" s="57" t="str">
        <f>IF(Tabelle1[[#This Row],[Nettopreis]]="","nn",(Tabelle1[[#This Row],[Nettopreis]]*1.6+20)*1.19)</f>
        <v>nn</v>
      </c>
      <c r="I25" s="47"/>
      <c r="J25" s="20"/>
      <c r="K25" s="6"/>
      <c r="L25" s="14"/>
      <c r="M25" s="14"/>
      <c r="N25" s="14"/>
      <c r="O25" s="3"/>
      <c r="P25" s="6"/>
      <c r="S25" s="18"/>
    </row>
    <row r="26" spans="1:19" ht="18" customHeight="1">
      <c r="A26" s="41" t="s">
        <v>17</v>
      </c>
      <c r="B26" s="33">
        <v>6.5</v>
      </c>
      <c r="C26" s="33" t="s">
        <v>22</v>
      </c>
      <c r="D26" s="36">
        <f>IF(Tabelle2[[#This Row],[Nettopreis]]="","nn",(Tabelle2[[#This Row],[Nettopreis]]*1.2+1)*1.19)</f>
        <v>28.907479999999996</v>
      </c>
      <c r="E26" s="33"/>
      <c r="F26" s="51">
        <v>19.41</v>
      </c>
      <c r="G26" s="47"/>
      <c r="H26" s="57" t="str">
        <f>IF(Tabelle1[[#This Row],[Nettopreis]]="","nn",(Tabelle1[[#This Row],[Nettopreis]]*1.6+20)*1.19)</f>
        <v>nn</v>
      </c>
      <c r="I26" s="47"/>
      <c r="J26" s="20"/>
      <c r="K26" s="6"/>
      <c r="L26" s="14"/>
      <c r="M26" s="14"/>
      <c r="N26" s="14"/>
      <c r="O26" s="3"/>
      <c r="P26" s="6"/>
      <c r="S26" s="18"/>
    </row>
    <row r="27" spans="1:19" ht="18" customHeight="1">
      <c r="A27" s="33" t="s">
        <v>17</v>
      </c>
      <c r="B27" s="33">
        <v>9</v>
      </c>
      <c r="C27" s="33" t="s">
        <v>18</v>
      </c>
      <c r="D27" s="36">
        <f>IF(Tabelle2[[#This Row],[Nettopreis]]="","nn",(Tabelle2[[#This Row],[Nettopreis]]*1.2+1)*1.19)</f>
        <v>33.548479999999998</v>
      </c>
      <c r="E27" s="36"/>
      <c r="F27" s="51">
        <v>22.66</v>
      </c>
      <c r="G27" s="47"/>
      <c r="H27" s="57" t="str">
        <f>IF(Tabelle1[[#This Row],[Nettopreis]]="","nn",(Tabelle1[[#This Row],[Nettopreis]]*1.6+20)*1.19)</f>
        <v>nn</v>
      </c>
      <c r="I27" s="47"/>
      <c r="J27" s="20"/>
      <c r="K27" s="6"/>
      <c r="L27" s="14"/>
      <c r="M27" s="14"/>
      <c r="N27" s="14"/>
      <c r="O27" s="3"/>
      <c r="P27" s="6"/>
      <c r="S27" s="18"/>
    </row>
    <row r="28" spans="1:19" ht="18" customHeight="1">
      <c r="A28" s="33" t="s">
        <v>17</v>
      </c>
      <c r="B28" s="33">
        <v>12</v>
      </c>
      <c r="C28" s="33" t="s">
        <v>18</v>
      </c>
      <c r="D28" s="36">
        <f>IF(Tabelle2[[#This Row],[Nettopreis]]="","nn",(Tabelle2[[#This Row],[Nettopreis]]*1.2+1)*1.19)</f>
        <v>38.546479999999995</v>
      </c>
      <c r="E28" s="36"/>
      <c r="F28" s="51">
        <v>26.16</v>
      </c>
      <c r="G28" s="47"/>
      <c r="H28" s="57" t="str">
        <f>IF(Tabelle1[[#This Row],[Nettopreis]]="","nn",(Tabelle1[[#This Row],[Nettopreis]]*1.6+20)*1.19)</f>
        <v>nn</v>
      </c>
      <c r="I28" s="47"/>
      <c r="J28" s="20"/>
      <c r="K28" s="6"/>
      <c r="L28" s="14"/>
      <c r="M28" s="14"/>
      <c r="N28" s="14"/>
      <c r="O28" s="3"/>
      <c r="P28" s="6"/>
      <c r="S28" s="18"/>
    </row>
    <row r="29" spans="1:19">
      <c r="A29" s="34" t="s">
        <v>17</v>
      </c>
      <c r="B29" s="34">
        <v>15</v>
      </c>
      <c r="C29" s="33" t="s">
        <v>18</v>
      </c>
      <c r="D29" s="36">
        <f>IF(Tabelle2[[#This Row],[Nettopreis]]="","nn",(Tabelle2[[#This Row],[Nettopreis]]*1.2+1)*1.19)</f>
        <v>33.419959999999996</v>
      </c>
      <c r="E29" s="36"/>
      <c r="F29" s="51">
        <v>22.57</v>
      </c>
      <c r="G29" s="47"/>
      <c r="H29" s="57" t="str">
        <f>IF(Tabelle1[[#This Row],[Nettopreis]]="","nn",(Tabelle1[[#This Row],[Nettopreis]]*1.6+20)*1.19)</f>
        <v>nn</v>
      </c>
      <c r="I29" s="47"/>
      <c r="J29" s="20"/>
      <c r="K29" s="6"/>
      <c r="L29" s="14"/>
      <c r="M29" s="14"/>
      <c r="N29" s="14"/>
      <c r="O29" s="3"/>
      <c r="P29" s="6"/>
      <c r="S29" s="18"/>
    </row>
    <row r="30" spans="1:19">
      <c r="A30" s="41" t="s">
        <v>17</v>
      </c>
      <c r="B30" s="33">
        <v>18</v>
      </c>
      <c r="C30" s="33" t="s">
        <v>18</v>
      </c>
      <c r="D30" s="36">
        <f>IF(Tabelle2[[#This Row],[Nettopreis]]="","nn",(Tabelle2[[#This Row],[Nettopreis]]*1.2+1)*1.19)</f>
        <v>53.411960000000001</v>
      </c>
      <c r="E30" s="36"/>
      <c r="F30" s="37">
        <v>36.57</v>
      </c>
      <c r="G30" s="16"/>
      <c r="H30" s="58"/>
      <c r="I30" s="16"/>
      <c r="J30" s="52"/>
      <c r="K30" s="6"/>
      <c r="L30" s="14"/>
      <c r="M30" s="14"/>
      <c r="N30" s="14"/>
      <c r="O30" s="3"/>
      <c r="P30" s="6"/>
      <c r="S30" s="18"/>
    </row>
    <row r="31" spans="1:19" ht="18" customHeight="1">
      <c r="A31" s="34" t="s">
        <v>15</v>
      </c>
      <c r="B31" s="34">
        <v>3</v>
      </c>
      <c r="C31" s="33" t="s">
        <v>16</v>
      </c>
      <c r="D31" s="36">
        <f>IF(Tabelle2[[#This Row],[Nettopreis]]="","nn",(Tabelle2[[#This Row],[Nettopreis]]*1.2+1)*1.19)</f>
        <v>13.87064</v>
      </c>
      <c r="E31" s="36"/>
      <c r="F31" s="37">
        <v>8.8800000000000008</v>
      </c>
      <c r="G31" s="16"/>
      <c r="H31" s="58"/>
      <c r="I31" s="16"/>
      <c r="J31" s="28"/>
      <c r="K31" s="14"/>
      <c r="L31" s="14"/>
      <c r="M31" s="14"/>
      <c r="N31" s="14"/>
      <c r="O31" s="3"/>
      <c r="P31" s="6"/>
      <c r="S31" s="18"/>
    </row>
    <row r="32" spans="1:19">
      <c r="A32" s="34" t="s">
        <v>15</v>
      </c>
      <c r="B32" s="34">
        <v>4</v>
      </c>
      <c r="C32" s="33" t="s">
        <v>16</v>
      </c>
      <c r="D32" s="36">
        <f>IF(Tabelle2[[#This Row],[Nettopreis]]="","nn",(Tabelle2[[#This Row],[Nettopreis]]*1.2+1)*1.19)</f>
        <v>17.397799999999997</v>
      </c>
      <c r="E32" s="33"/>
      <c r="F32" s="37">
        <v>11.35</v>
      </c>
      <c r="G32" s="3"/>
      <c r="H32" s="58"/>
      <c r="I32" s="16"/>
      <c r="J32" s="28">
        <v>5</v>
      </c>
      <c r="K32" s="14"/>
      <c r="L32" s="14"/>
      <c r="M32" s="14"/>
      <c r="N32" s="14"/>
      <c r="O32" s="3"/>
      <c r="P32" s="6"/>
      <c r="S32" s="18"/>
    </row>
    <row r="33" spans="1:19">
      <c r="A33" s="34" t="s">
        <v>15</v>
      </c>
      <c r="B33" s="34">
        <v>6</v>
      </c>
      <c r="C33" s="33" t="s">
        <v>16</v>
      </c>
      <c r="D33" s="36">
        <f>IF(Tabelle2[[#This Row],[Nettopreis]]="","nn",(Tabelle2[[#This Row],[Nettopreis]]*1.2+1)*1.19)</f>
        <v>21.638960000000001</v>
      </c>
      <c r="E33" s="42"/>
      <c r="F33" s="37">
        <v>14.32</v>
      </c>
      <c r="G33" s="16"/>
      <c r="H33" s="58"/>
      <c r="I33" s="16"/>
      <c r="J33" s="28"/>
      <c r="K33" s="14"/>
      <c r="L33" s="14"/>
      <c r="M33" s="14"/>
      <c r="N33" s="14"/>
      <c r="O33" s="3"/>
      <c r="P33" s="6"/>
      <c r="S33" s="18"/>
    </row>
    <row r="34" spans="1:19">
      <c r="A34" s="34" t="s">
        <v>15</v>
      </c>
      <c r="B34" s="34">
        <v>8</v>
      </c>
      <c r="C34" s="33" t="s">
        <v>16</v>
      </c>
      <c r="D34" s="36">
        <f>IF(Tabelle2[[#This Row],[Nettopreis]]="","nn",(Tabelle2[[#This Row],[Nettopreis]]*1.2+1)*1.19)</f>
        <v>21.796039999999998</v>
      </c>
      <c r="E34" s="36"/>
      <c r="F34" s="37">
        <v>14.43</v>
      </c>
      <c r="G34" s="16"/>
      <c r="H34" s="58"/>
      <c r="I34" s="16"/>
      <c r="J34" s="28"/>
      <c r="K34" s="14"/>
      <c r="L34" s="14"/>
      <c r="M34" s="14"/>
      <c r="N34" s="14"/>
      <c r="O34" s="3"/>
      <c r="P34" s="6"/>
      <c r="S34" s="18"/>
    </row>
    <row r="35" spans="1:19">
      <c r="A35" s="34" t="s">
        <v>15</v>
      </c>
      <c r="B35" s="34">
        <v>10</v>
      </c>
      <c r="C35" s="33" t="s">
        <v>16</v>
      </c>
      <c r="D35" s="36">
        <f>IF(Tabelle2[[#This Row],[Nettopreis]]="","nn",(Tabelle2[[#This Row],[Nettopreis]]*1.2+1)*1.19)</f>
        <v>22.310119999999998</v>
      </c>
      <c r="E35" s="33"/>
      <c r="F35" s="37">
        <v>14.79</v>
      </c>
      <c r="G35" s="16"/>
      <c r="H35" s="58"/>
      <c r="I35" s="16"/>
      <c r="J35" s="28"/>
      <c r="K35" s="14"/>
      <c r="L35" s="14"/>
      <c r="M35" s="14"/>
      <c r="N35" s="14"/>
      <c r="O35" s="3"/>
      <c r="P35" s="6"/>
      <c r="S35" s="18"/>
    </row>
    <row r="36" spans="1:19">
      <c r="A36" s="34" t="s">
        <v>15</v>
      </c>
      <c r="B36" s="34">
        <v>12</v>
      </c>
      <c r="C36" s="33" t="s">
        <v>16</v>
      </c>
      <c r="D36" s="36">
        <f>IF(Tabelle2[[#This Row],[Nettopreis]]="","nn",(Tabelle2[[#This Row],[Nettopreis]]*1.2+1)*1.19)</f>
        <v>24.152239999999995</v>
      </c>
      <c r="E36" s="36"/>
      <c r="F36" s="37">
        <v>16.079999999999998</v>
      </c>
      <c r="G36" s="16"/>
      <c r="H36" s="58"/>
      <c r="I36" s="16"/>
      <c r="J36" s="27"/>
      <c r="K36" s="14"/>
      <c r="L36" s="14"/>
      <c r="M36" s="14"/>
      <c r="N36" s="14"/>
      <c r="O36" s="3"/>
      <c r="P36" s="6"/>
      <c r="S36" s="18"/>
    </row>
    <row r="37" spans="1:19">
      <c r="A37" s="33" t="s">
        <v>15</v>
      </c>
      <c r="B37" s="33">
        <v>15</v>
      </c>
      <c r="C37" s="33" t="s">
        <v>16</v>
      </c>
      <c r="D37" s="36">
        <f>IF(Tabelle2[[#This Row],[Nettopreis]]="","nn",(Tabelle2[[#This Row],[Nettopreis]]*1.2+1)*1.19)</f>
        <v>27.87932</v>
      </c>
      <c r="E37" s="54"/>
      <c r="F37" s="37">
        <v>18.690000000000001</v>
      </c>
      <c r="G37" s="14"/>
      <c r="H37" s="23"/>
      <c r="I37" s="14"/>
      <c r="J37" s="27"/>
      <c r="K37" s="14"/>
      <c r="L37" s="14"/>
      <c r="M37" s="14"/>
      <c r="N37" s="14"/>
      <c r="O37" s="3"/>
      <c r="P37" s="6"/>
      <c r="S37" s="18"/>
    </row>
    <row r="38" spans="1:19">
      <c r="A38" s="43" t="s">
        <v>31</v>
      </c>
      <c r="B38" s="43">
        <v>0.6</v>
      </c>
      <c r="C38" s="15"/>
      <c r="D38" s="36">
        <f>IF(Tabelle2[[#This Row],[Nettopreis]]="","nn",(Tabelle2[[#This Row],[Nettopreis]]*1.2+1)*1.19)</f>
        <v>18.325999999999997</v>
      </c>
      <c r="E38" s="54"/>
      <c r="F38" s="37">
        <v>12</v>
      </c>
      <c r="G38" s="16"/>
      <c r="H38" s="58"/>
      <c r="I38" s="16"/>
      <c r="J38" s="27"/>
      <c r="K38" s="14"/>
      <c r="L38" s="14"/>
      <c r="M38" s="14"/>
      <c r="N38" s="14"/>
      <c r="O38" s="3"/>
      <c r="P38" s="6"/>
      <c r="S38" s="18"/>
    </row>
    <row r="39" spans="1:19">
      <c r="A39" s="34" t="s">
        <v>25</v>
      </c>
      <c r="B39" s="34">
        <v>13</v>
      </c>
      <c r="C39" s="33" t="s">
        <v>26</v>
      </c>
      <c r="D39" s="36">
        <f>IF(Tabelle2[[#This Row],[Nettopreis]]="","nn",(Tabelle2[[#This Row],[Nettopreis]]*1.2+1)*1.19)</f>
        <v>22.738520000000001</v>
      </c>
      <c r="E39" s="54"/>
      <c r="F39" s="37">
        <v>15.09</v>
      </c>
      <c r="G39" s="16"/>
      <c r="H39" s="58"/>
      <c r="I39" s="16"/>
      <c r="J39" s="27"/>
      <c r="K39" s="14"/>
      <c r="L39" s="14"/>
      <c r="M39" s="14"/>
      <c r="N39" s="14"/>
      <c r="O39" s="3"/>
      <c r="P39" s="6"/>
      <c r="S39" s="18"/>
    </row>
    <row r="40" spans="1:19">
      <c r="A40" s="33" t="s">
        <v>25</v>
      </c>
      <c r="B40" s="33">
        <v>16</v>
      </c>
      <c r="C40" s="33" t="s">
        <v>26</v>
      </c>
      <c r="D40" s="36">
        <f>IF(Tabelle2[[#This Row],[Nettopreis]]="","nn",(Tabelle2[[#This Row],[Nettopreis]]*1.2+1)*1.19)</f>
        <v>33.748399999999997</v>
      </c>
      <c r="E40" s="54"/>
      <c r="F40" s="37">
        <v>22.8</v>
      </c>
      <c r="G40" s="16"/>
      <c r="H40" s="58"/>
      <c r="I40" s="16"/>
      <c r="J40" s="27"/>
      <c r="K40" s="14"/>
      <c r="L40" s="14"/>
      <c r="M40" s="14"/>
      <c r="N40" s="14"/>
      <c r="O40" s="3"/>
      <c r="P40" s="6"/>
      <c r="S40" s="18"/>
    </row>
    <row r="41" spans="1:19">
      <c r="A41" s="33" t="s">
        <v>25</v>
      </c>
      <c r="B41" s="33">
        <v>18</v>
      </c>
      <c r="C41" s="33" t="s">
        <v>26</v>
      </c>
      <c r="D41" s="36">
        <f>IF(Tabelle2[[#This Row],[Nettopreis]]="","nn",(Tabelle2[[#This Row],[Nettopreis]]*1.2+1)*1.19)</f>
        <v>34.876519999999999</v>
      </c>
      <c r="E41" s="54"/>
      <c r="F41" s="37">
        <v>23.59</v>
      </c>
      <c r="G41" s="16"/>
      <c r="H41" s="58"/>
      <c r="I41" s="16"/>
      <c r="J41" s="27"/>
      <c r="K41" s="14"/>
      <c r="L41" s="14"/>
      <c r="M41" s="14"/>
      <c r="N41" s="14"/>
      <c r="O41" s="3"/>
      <c r="P41" s="6"/>
      <c r="S41" s="18"/>
    </row>
    <row r="42" spans="1:19" ht="18.75" customHeight="1">
      <c r="A42" s="44"/>
      <c r="B42" s="38"/>
      <c r="C42" s="38" t="s">
        <v>26</v>
      </c>
      <c r="D42" s="40"/>
      <c r="E42" s="55"/>
      <c r="F42" s="39"/>
      <c r="G42" s="16"/>
      <c r="H42" s="58"/>
      <c r="I42" s="16"/>
      <c r="J42" s="27"/>
      <c r="K42" s="14"/>
      <c r="L42" s="14"/>
      <c r="M42" s="14"/>
      <c r="N42" s="14"/>
      <c r="O42" s="3"/>
    </row>
    <row r="43" spans="1:19">
      <c r="A43" s="35"/>
      <c r="B43" s="35"/>
      <c r="C43" s="33" t="s">
        <v>20</v>
      </c>
      <c r="D43" s="36" t="str">
        <f>IF(Tabelle2[[#This Row],[Nettopreis]]="","nn",(Tabelle2[[#This Row],[Nettopreis]]*1.2+1)*1.19)</f>
        <v>nn</v>
      </c>
      <c r="E43" s="54"/>
      <c r="F43" s="37"/>
      <c r="G43" s="16"/>
      <c r="H43" s="58"/>
      <c r="I43" s="16"/>
      <c r="J43" s="27"/>
      <c r="K43" s="14"/>
      <c r="L43" s="14"/>
      <c r="M43" s="14"/>
      <c r="N43" s="14"/>
      <c r="O43" s="3"/>
    </row>
    <row r="44" spans="1:19" ht="16.5" thickBot="1">
      <c r="A44" s="98"/>
      <c r="B44" s="98"/>
      <c r="C44" s="90"/>
      <c r="D44" s="36" t="str">
        <f>IF(Tabelle2[[#This Row],[Nettopreis]]="","nn",(Tabelle2[[#This Row],[Nettopreis]]*1.2+1)*1.19)</f>
        <v>nn</v>
      </c>
      <c r="E44" s="91"/>
      <c r="F44" s="92"/>
      <c r="G44" s="16"/>
      <c r="H44" s="58"/>
      <c r="I44" s="16"/>
      <c r="J44" s="27"/>
      <c r="K44" s="14"/>
      <c r="L44" s="14"/>
      <c r="M44" s="14"/>
      <c r="N44" s="14"/>
      <c r="O44" s="3"/>
    </row>
    <row r="45" spans="1:19" ht="16.5" thickBot="1">
      <c r="A45" s="98"/>
      <c r="B45" s="98"/>
      <c r="C45" s="90"/>
      <c r="D45" s="36" t="str">
        <f>IF(Tabelle2[[#This Row],[Nettopreis]]="","nn",(Tabelle2[[#This Row],[Nettopreis]]*1.2+1)*1.19)</f>
        <v>nn</v>
      </c>
      <c r="E45" s="91"/>
      <c r="F45" s="92"/>
      <c r="G45" s="16"/>
      <c r="H45" s="58"/>
      <c r="I45" s="16"/>
      <c r="J45" s="27"/>
      <c r="K45" s="14"/>
      <c r="L45" s="14"/>
      <c r="M45" s="14"/>
      <c r="N45" s="14"/>
      <c r="O45" s="3"/>
    </row>
    <row r="46" spans="1:19">
      <c r="A46" s="98"/>
      <c r="B46" s="98"/>
      <c r="C46" s="90"/>
      <c r="D46" s="36" t="str">
        <f>IF(Tabelle2[[#This Row],[Nettopreis]]="","nn",(Tabelle2[[#This Row],[Nettopreis]]*1.2+1)*1.19)</f>
        <v>nn</v>
      </c>
      <c r="E46" s="91"/>
      <c r="F46" s="93"/>
      <c r="G46" s="16"/>
      <c r="H46" s="58"/>
      <c r="I46" s="16"/>
      <c r="J46" s="27"/>
      <c r="K46" s="14"/>
      <c r="L46" s="14"/>
      <c r="M46" s="14"/>
      <c r="N46" s="14"/>
      <c r="O46" s="3"/>
    </row>
    <row r="47" spans="1:19" ht="16.5" thickBot="1">
      <c r="A47" s="98"/>
      <c r="B47" s="98"/>
      <c r="C47" s="90"/>
      <c r="D47" s="36" t="str">
        <f>IF(Tabelle2[[#This Row],[Nettopreis]]="","nn",(Tabelle2[[#This Row],[Nettopreis]]*1.2+1)*1.19)</f>
        <v>nn</v>
      </c>
      <c r="E47" s="91"/>
      <c r="F47" s="92"/>
      <c r="G47" s="14"/>
      <c r="H47" s="23"/>
      <c r="I47" s="14"/>
      <c r="J47" s="27"/>
      <c r="K47" s="14"/>
      <c r="L47" s="14"/>
      <c r="M47" s="14"/>
      <c r="N47" s="14"/>
      <c r="O47" s="3"/>
    </row>
    <row r="48" spans="1:19" ht="16.5" thickBot="1">
      <c r="A48" s="90"/>
      <c r="B48" s="90"/>
      <c r="C48" s="90"/>
      <c r="D48" s="36" t="str">
        <f>IF(Tabelle2[[#This Row],[Nettopreis]]="","nn",(Tabelle2[[#This Row],[Nettopreis]]*1.2+1)*1.19)</f>
        <v>nn</v>
      </c>
      <c r="E48" s="91"/>
      <c r="F48" s="92"/>
      <c r="G48" s="14"/>
      <c r="H48" s="23"/>
      <c r="I48" s="14"/>
      <c r="J48" s="27"/>
      <c r="K48" s="14"/>
      <c r="L48" s="14"/>
      <c r="M48" s="14"/>
      <c r="N48" s="14"/>
      <c r="O48" s="3"/>
    </row>
    <row r="49" spans="1:15" ht="16.5" thickBot="1">
      <c r="A49" s="90"/>
      <c r="B49" s="90"/>
      <c r="C49" s="90"/>
      <c r="D49" s="36" t="str">
        <f>IF(Tabelle2[[#This Row],[Nettopreis]]="","nn",(Tabelle2[[#This Row],[Nettopreis]]*1.2+1)*1.19)</f>
        <v>nn</v>
      </c>
      <c r="E49" s="91"/>
      <c r="F49" s="92"/>
      <c r="G49" s="14"/>
      <c r="H49" s="23"/>
      <c r="I49" s="14"/>
      <c r="J49" s="27"/>
      <c r="K49" s="14"/>
      <c r="L49" s="14"/>
      <c r="M49" s="14"/>
      <c r="N49" s="14"/>
      <c r="O49" s="3"/>
    </row>
    <row r="50" spans="1:15" ht="16.5" thickBot="1">
      <c r="A50" s="90"/>
      <c r="B50" s="90"/>
      <c r="C50" s="90"/>
      <c r="D50" s="36" t="str">
        <f>IF(Tabelle2[[#This Row],[Nettopreis]]="","nn",(Tabelle2[[#This Row],[Nettopreis]]*1.2+1)*1.19)</f>
        <v>nn</v>
      </c>
      <c r="E50" s="91"/>
      <c r="F50" s="92"/>
      <c r="G50" s="14"/>
      <c r="H50" s="23"/>
      <c r="I50" s="14"/>
      <c r="J50" s="27"/>
      <c r="K50" s="14"/>
      <c r="L50" s="14"/>
      <c r="M50" s="14"/>
      <c r="N50" s="14"/>
      <c r="O50" s="3"/>
    </row>
    <row r="51" spans="1:15">
      <c r="A51" s="90"/>
      <c r="B51" s="90"/>
      <c r="C51" s="90"/>
      <c r="D51" s="36" t="str">
        <f>IF(Tabelle2[[#This Row],[Nettopreis]]="","nn",(Tabelle2[[#This Row],[Nettopreis]]*1.2+1)*1.19)</f>
        <v>nn</v>
      </c>
      <c r="E51" s="91"/>
      <c r="F51" s="93"/>
      <c r="G51" s="14"/>
      <c r="H51" s="23"/>
      <c r="I51" s="14"/>
      <c r="J51" s="27"/>
      <c r="K51" s="14"/>
      <c r="L51" s="14"/>
      <c r="M51" s="14"/>
      <c r="N51" s="14"/>
      <c r="O51" s="3"/>
    </row>
    <row r="52" spans="1:15" ht="16.5" thickBot="1">
      <c r="A52" s="90"/>
      <c r="B52" s="90"/>
      <c r="C52" s="90"/>
      <c r="D52" s="36" t="str">
        <f>IF(Tabelle2[[#This Row],[Nettopreis]]="","nn",(Tabelle2[[#This Row],[Nettopreis]]*1.2+1)*1.19)</f>
        <v>nn</v>
      </c>
      <c r="E52" s="91"/>
      <c r="F52" s="92"/>
      <c r="G52" s="14"/>
      <c r="H52" s="23"/>
      <c r="I52" s="14"/>
      <c r="J52" s="27"/>
      <c r="K52" s="3"/>
      <c r="L52" s="3"/>
      <c r="M52" s="3"/>
      <c r="N52" s="3"/>
      <c r="O52" s="3"/>
    </row>
    <row r="53" spans="1:15">
      <c r="A53" s="90"/>
      <c r="B53" s="90"/>
      <c r="C53" s="90"/>
      <c r="D53" s="36" t="str">
        <f>IF(Tabelle2[[#This Row],[Nettopreis]]="","nn",(Tabelle2[[#This Row],[Nettopreis]]*1.2+1)*1.19)</f>
        <v>nn</v>
      </c>
      <c r="E53" s="91"/>
      <c r="F53" s="93"/>
      <c r="G53" s="14"/>
      <c r="H53" s="23"/>
      <c r="I53" s="14"/>
      <c r="J53" s="27"/>
      <c r="K53" s="3"/>
      <c r="L53" s="3"/>
      <c r="M53" s="3"/>
      <c r="N53" s="3"/>
      <c r="O53" s="3"/>
    </row>
    <row r="54" spans="1:15">
      <c r="A54" s="4"/>
      <c r="B54" s="3"/>
      <c r="C54" s="3"/>
      <c r="D54" s="3"/>
      <c r="E54" s="3"/>
      <c r="F54" s="24"/>
      <c r="G54" s="14"/>
      <c r="H54" s="23"/>
      <c r="I54" s="14"/>
      <c r="J54" s="27"/>
      <c r="K54" s="3"/>
      <c r="L54" s="3"/>
      <c r="M54" s="3"/>
      <c r="N54" s="3"/>
      <c r="O54" s="3"/>
    </row>
    <row r="55" spans="1:15">
      <c r="A55" s="4"/>
      <c r="B55" s="3"/>
      <c r="C55" s="3"/>
      <c r="D55" s="3"/>
      <c r="E55" s="3"/>
      <c r="F55" s="24"/>
      <c r="G55" s="14"/>
      <c r="H55" s="23"/>
      <c r="I55" s="14"/>
      <c r="J55" s="27"/>
      <c r="K55" s="3"/>
      <c r="L55" s="3"/>
      <c r="M55" s="3"/>
      <c r="N55" s="3"/>
      <c r="O55" s="3"/>
    </row>
    <row r="56" spans="1:15">
      <c r="G56" s="14"/>
      <c r="H56" s="23"/>
      <c r="I56" s="14"/>
      <c r="J56" s="27"/>
    </row>
    <row r="57" spans="1:15">
      <c r="G57" s="14"/>
      <c r="H57" s="23"/>
      <c r="I57" s="14"/>
      <c r="J57" s="28"/>
    </row>
    <row r="58" spans="1:15">
      <c r="G58" s="14"/>
      <c r="H58" s="23"/>
      <c r="I58" s="14"/>
      <c r="J58" s="28"/>
    </row>
    <row r="59" spans="1:15">
      <c r="G59" s="14"/>
      <c r="H59" s="23"/>
      <c r="I59" s="14"/>
      <c r="J59" s="28"/>
    </row>
    <row r="60" spans="1:15">
      <c r="G60" s="14"/>
      <c r="H60" s="23"/>
      <c r="I60" s="14"/>
      <c r="J60" s="28"/>
    </row>
    <row r="61" spans="1:15">
      <c r="G61" s="3"/>
      <c r="H61" s="24"/>
      <c r="I61" s="3"/>
    </row>
    <row r="62" spans="1:15">
      <c r="G62" s="3"/>
      <c r="H62" s="24"/>
      <c r="I62" s="3"/>
    </row>
    <row r="63" spans="1:15">
      <c r="G63" s="3"/>
      <c r="H63" s="24"/>
      <c r="I63" s="3"/>
    </row>
    <row r="64" spans="1:15">
      <c r="G64" s="3"/>
      <c r="H64" s="24"/>
      <c r="I64" s="3"/>
    </row>
  </sheetData>
  <sheetProtection algorithmName="SHA-512" hashValue="1LqoxEycNA3+swvP+AJZAX9QpkPaQmq0vlFgpsSBfPqh2wRNnX2wlGEYUdqpkWm85MNZDRItacRn/bq63Wmgew==" saltValue="8fwLswZ6ZWxcia9GyQ2ioA==" spinCount="100000" sheet="1" objects="1" scenarios="1" sort="0" autoFilter="0" pivotTables="0"/>
  <sortState ref="G9:H20">
    <sortCondition ref="G9"/>
  </sortState>
  <mergeCells count="2">
    <mergeCell ref="L5:M5"/>
    <mergeCell ref="A1:B1"/>
  </mergeCells>
  <phoneticPr fontId="23" type="noConversion"/>
  <conditionalFormatting sqref="A8:B61">
    <cfRule type="cellIs" dxfId="19" priority="3" operator="equal">
      <formula>#REF!</formula>
    </cfRule>
  </conditionalFormatting>
  <conditionalFormatting sqref="H7:I19 H20:H29 H30:I90 D1:E1048576">
    <cfRule type="containsText" dxfId="18" priority="2" operator="containsText" text="nn">
      <formula>NOT(ISERROR(SEARCH("nn",D1)))</formula>
    </cfRule>
  </conditionalFormatting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38CF8B8-8933-4962-BD0D-26D8C0C576AA}">
            <xm:f>NOT(ISERROR(SEARCH(#REF!,A8)))</xm:f>
            <xm:f>#REF!</xm:f>
            <x14:dxf/>
          </x14:cfRule>
          <xm:sqref>A8:B189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Materialliste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Sonja</cp:lastModifiedBy>
  <cp:lastPrinted>2023-02-10T17:49:16Z</cp:lastPrinted>
  <dcterms:created xsi:type="dcterms:W3CDTF">2023-01-02T16:51:48Z</dcterms:created>
  <dcterms:modified xsi:type="dcterms:W3CDTF">2023-05-09T16:33:10Z</dcterms:modified>
</cp:coreProperties>
</file>